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EPCA\3_Pendant l'année\Saisie des notes\FichiersExcel_SaisieNotes_Elèves\"/>
    </mc:Choice>
  </mc:AlternateContent>
  <xr:revisionPtr revIDLastSave="0" documentId="13_ncr:1_{BAE7BE2A-0DC3-4BF0-9567-88DAFE376E7D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Semestres12" sheetId="1" r:id="rId1"/>
    <sheet name="Semestres34" sheetId="4" r:id="rId2"/>
    <sheet name="AFP" sheetId="5" r:id="rId3"/>
  </sheets>
  <definedNames>
    <definedName name="_LN2">Semestres34!$B$30</definedName>
    <definedName name="DCOAMOYS1">Semestres12!$E$11</definedName>
    <definedName name="DCOAMOYS2">Semestres12!$K$11</definedName>
    <definedName name="DCOAMOYS3">Semestres34!$E$11</definedName>
    <definedName name="DCOAMOYS4">Semestres34!$K$11</definedName>
    <definedName name="DCOAS1">Semestres12!$B$9:$D$11</definedName>
    <definedName name="DCOAS2">Semestres12!$H$9:$J$11</definedName>
    <definedName name="DCOAS3">Semestres34!$B$9:$D$11</definedName>
    <definedName name="DCOAS4">Semestres34!$H$9:$J$11</definedName>
    <definedName name="DCOBMOYS1">Semestres12!$E$15</definedName>
    <definedName name="DCOBMOYS2">Semestres12!$K$15</definedName>
    <definedName name="DCOBMOYS3">Semestres34!$E$15</definedName>
    <definedName name="DCOBMOYS4">Semestres34!$K$15</definedName>
    <definedName name="DCOBS1">Semestres12!$B$13:$D$15</definedName>
    <definedName name="DCOBS2">Semestres12!$H$13:$J$15</definedName>
    <definedName name="DCOBS3">Semestres34!$B$13:$D$15</definedName>
    <definedName name="DCOBS4">Semestres34!$H$13:$J$15</definedName>
    <definedName name="DCOCMOYS1">Semestres12!$E$19</definedName>
    <definedName name="DCOCMOYS2">Semestres12!$K$19</definedName>
    <definedName name="DCOCMOYS3">Semestres34!$E$19</definedName>
    <definedName name="DCOCMOYS4">Semestres34!$K$19</definedName>
    <definedName name="DCOCS1">Semestres12!$B$17:$D$19</definedName>
    <definedName name="DCOCS2">Semestres12!$H$17:$J$19</definedName>
    <definedName name="DCOCS3">Semestres34!$B$17:$D$19</definedName>
    <definedName name="DCOCS4">Semestres34!$H$17:$J$19</definedName>
    <definedName name="DCODMOYS1">Semestres12!$E$23</definedName>
    <definedName name="DCODMOYS2">Semestres12!$K$23</definedName>
    <definedName name="DCODMOYS3">Semestres34!$E$23</definedName>
    <definedName name="DCODMOYS4">Semestres34!$K$23</definedName>
    <definedName name="DCODS1">Semestres12!$B$21:$D$23</definedName>
    <definedName name="DCODS2">Semestres12!$H$21:$J$23</definedName>
    <definedName name="DCODS3">Semestres34!$B$21:$D$23</definedName>
    <definedName name="DCODS4">Semestres34!$H$21:$J$23</definedName>
    <definedName name="ECGMOYS1">Semestres12!$E$33</definedName>
    <definedName name="ECGMOYS2">Semestres12!$K$33</definedName>
    <definedName name="ECGMOYS3">Semestres34!$E$33</definedName>
    <definedName name="ECGMOYS4">Semestres34!$K$33</definedName>
    <definedName name="ECGS1">Semestres12!$B$31:$D$33</definedName>
    <definedName name="ECGS2" localSheetId="0">Semestres12!$H$31:$J$33</definedName>
    <definedName name="ECGS3">Semestres34!$B$31:$D$33</definedName>
    <definedName name="ECGS4">Semestres34!$H$31:$J$33</definedName>
    <definedName name="Semestre1">Semestres12!$E$27</definedName>
    <definedName name="Semestre2">Semestres12!$K$27</definedName>
    <definedName name="Semestre3">Semestres34!$E$27</definedName>
    <definedName name="Semestre4">Semestres34!$K$27</definedName>
    <definedName name="_xlnm.Print_Area" localSheetId="2">AFP!$A$1:$J$27</definedName>
    <definedName name="_xlnm.Print_Area" localSheetId="0">Semestres12!$B$3:$O$35</definedName>
    <definedName name="_xlnm.Print_Area" localSheetId="1">Semestres34!$B$3:$M$38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5" l="1"/>
  <c r="B4" i="5"/>
  <c r="B3" i="4" l="1"/>
  <c r="E33" i="4"/>
  <c r="H17" i="5"/>
  <c r="B30" i="4"/>
  <c r="E16" i="5" l="1"/>
  <c r="I10" i="5" l="1"/>
  <c r="I14" i="5" l="1"/>
  <c r="I24" i="5"/>
  <c r="G21" i="5"/>
  <c r="G19" i="5"/>
  <c r="K23" i="4" l="1"/>
  <c r="K33" i="1"/>
  <c r="D16" i="5" s="1"/>
  <c r="H8" i="1" l="1"/>
  <c r="H30" i="1"/>
  <c r="H20" i="1"/>
  <c r="H20" i="4"/>
  <c r="B20" i="4"/>
  <c r="B1" i="5" l="1"/>
  <c r="B1" i="4"/>
  <c r="E23" i="4" l="1"/>
  <c r="H16" i="4" l="1"/>
  <c r="B16" i="4"/>
  <c r="H16" i="1"/>
  <c r="H12" i="4"/>
  <c r="B12" i="4"/>
  <c r="H12" i="1"/>
  <c r="H8" i="4"/>
  <c r="B8" i="4"/>
  <c r="K23" i="1"/>
  <c r="E33" i="1"/>
  <c r="E23" i="1"/>
  <c r="E11" i="1"/>
  <c r="B37" i="4"/>
  <c r="N11" i="1"/>
  <c r="C16" i="5" l="1"/>
  <c r="G16" i="5" s="1"/>
  <c r="I17" i="5" s="1"/>
  <c r="E19" i="4" l="1"/>
  <c r="K19" i="4"/>
  <c r="K11" i="4"/>
  <c r="K27" i="4" s="1"/>
  <c r="F20" i="5" s="1"/>
  <c r="K15" i="4"/>
  <c r="E15" i="4"/>
  <c r="E11" i="4"/>
  <c r="E27" i="4" l="1"/>
  <c r="E20" i="5" s="1"/>
  <c r="F11" i="1" l="1"/>
  <c r="K11" i="1"/>
  <c r="E15" i="1"/>
  <c r="K15" i="1"/>
  <c r="E19" i="1"/>
  <c r="K19" i="1"/>
  <c r="K27" i="1" l="1"/>
  <c r="D20" i="5" s="1"/>
  <c r="E27" i="1"/>
  <c r="C20" i="5" s="1"/>
  <c r="G20" i="5" s="1"/>
  <c r="I21" i="5" s="1"/>
  <c r="I23" i="5" s="1"/>
  <c r="L15" i="1"/>
  <c r="L19" i="1"/>
  <c r="L11" i="1"/>
  <c r="F19" i="1"/>
  <c r="F15" i="1"/>
  <c r="N19" i="4"/>
  <c r="N15" i="4"/>
  <c r="F19" i="4" l="1"/>
  <c r="F15" i="4"/>
  <c r="N11" i="4"/>
  <c r="F11" i="4"/>
  <c r="L19" i="4"/>
  <c r="L11" i="4"/>
  <c r="N19" i="1"/>
  <c r="N1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8" authorId="0" shapeId="0" xr:uid="{ED05CA26-6393-42CD-9439-E98D2F2341C4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Gestion des relations avec les clients</t>
        </r>
      </text>
    </comment>
    <comment ref="B12" authorId="0" shapeId="0" xr:uid="{DF497D1F-7EC0-4470-91AA-3337320C54AA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Gestion et présentation des produits et prestations</t>
        </r>
      </text>
    </comment>
    <comment ref="B16" authorId="0" shapeId="0" xr:uid="{43AB4C73-AAFD-453C-A8D4-7DA9E46D33ED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Acquisition, intégration et développement des connaissances sur les produits et prestations</t>
        </r>
      </text>
    </comment>
    <comment ref="B20" authorId="0" shapeId="0" xr:uid="{C3B2C96F-7F48-4FE9-AD4A-885BABD297AD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Interactions au sein de l'entreprise et dans la branche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I23" authorId="0" shapeId="0" xr:uid="{3994D84C-9D79-49FB-B538-19CB52F0BA98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A compte pour 30%
B 30%
C 10%
D 30%</t>
        </r>
      </text>
    </comment>
  </commentList>
</comments>
</file>

<file path=xl/sharedStrings.xml><?xml version="1.0" encoding="utf-8"?>
<sst xmlns="http://schemas.openxmlformats.org/spreadsheetml/2006/main" count="59" uniqueCount="51">
  <si>
    <t>Semestre 1</t>
  </si>
  <si>
    <t>Semestre 2</t>
  </si>
  <si>
    <t>Semestre 3</t>
  </si>
  <si>
    <t>Moy.</t>
  </si>
  <si>
    <t>Bilan semestre 1</t>
  </si>
  <si>
    <t>Bilan semestre 2</t>
  </si>
  <si>
    <t>Bilan semestre 3</t>
  </si>
  <si>
    <t>Semestre 4</t>
  </si>
  <si>
    <t xml:space="preserve">Nom, prénom de l'étudiant-e : </t>
  </si>
  <si>
    <t>Bilan semestre 4</t>
  </si>
  <si>
    <t>Choisir langue 2*</t>
  </si>
  <si>
    <t>ALL</t>
  </si>
  <si>
    <t>ANG</t>
  </si>
  <si>
    <t>Important : ce bulletin est mis à disposition à titre indicatif. Seul le bulletin officiel fait foi.</t>
  </si>
  <si>
    <t>Assistant-e du commerce de détail</t>
  </si>
  <si>
    <t>DCO A</t>
  </si>
  <si>
    <t xml:space="preserve">Connaissances professionnelles : </t>
  </si>
  <si>
    <t xml:space="preserve">TPA : </t>
  </si>
  <si>
    <t>Domaines de qualification</t>
  </si>
  <si>
    <t>Notes d'expérience</t>
  </si>
  <si>
    <t xml:space="preserve"> Notes d'expérience</t>
  </si>
  <si>
    <t>Certificat de notes</t>
  </si>
  <si>
    <r>
      <t xml:space="preserve"> 1</t>
    </r>
    <r>
      <rPr>
        <vertAlign val="superscript"/>
        <sz val="10"/>
        <rFont val="Arial"/>
        <family val="2"/>
      </rPr>
      <t>er</t>
    </r>
    <r>
      <rPr>
        <sz val="10"/>
        <rFont val="Arial"/>
        <family val="2"/>
      </rPr>
      <t xml:space="preserve"> semestre</t>
    </r>
  </si>
  <si>
    <r>
      <t xml:space="preserve"> 2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 </t>
    </r>
  </si>
  <si>
    <r>
      <t xml:space="preserve"> 3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</si>
  <si>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r>
      <t xml:space="preserve"> 4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</si>
  <si>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t xml:space="preserve"> Notes d'examen</t>
  </si>
  <si>
    <t>1) Gestion des relations avec les clients (DCO A) et acquisition, intégration et développement des connaissances sur les produits et prestations (DCO C): 70%</t>
  </si>
  <si>
    <t>2) Gestion et présentation des produits et prestations (DCO B): 30%</t>
  </si>
  <si>
    <t xml:space="preserve"> B. Connaissances professionnelles (30%)</t>
  </si>
  <si>
    <t xml:space="preserve"> 1) Gestion des relations avec les clients (DCO A): 50%</t>
  </si>
  <si>
    <t xml:space="preserve"> 2) Gestion et présentation des produits et prestations (DCO B): 25%</t>
  </si>
  <si>
    <t xml:space="preserve"> 3) Interactions au sein de l’entreprise et dans la branche (DCO D): 25%</t>
  </si>
  <si>
    <t xml:space="preserve"> C. Culture générale (10%)</t>
  </si>
  <si>
    <t xml:space="preserve"> 1) Note d'école: 50%</t>
  </si>
  <si>
    <t xml:space="preserve"> 2) Travail personnel d'approfondissement: 50%</t>
  </si>
  <si>
    <t xml:space="preserve"> D. Note d'expérience (30%)</t>
  </si>
  <si>
    <t xml:space="preserve"> a. Formation à la pratique professionnelle: 25%</t>
  </si>
  <si>
    <t xml:space="preserve"> b. Enseignement des connaissances professionnelles: 50%</t>
  </si>
  <si>
    <t xml:space="preserve"> c. Cours interentreprises: 25%</t>
  </si>
  <si>
    <t xml:space="preserve"> Note globale</t>
  </si>
  <si>
    <t xml:space="preserve"> Travail pratique</t>
  </si>
  <si>
    <t xml:space="preserve"> Résultat de l'examen</t>
  </si>
  <si>
    <t>La note globale et la note du domaine de qualification "travail pratique" doivent être supérieure ou égale à 4.</t>
  </si>
  <si>
    <t xml:space="preserve"> A. Travail pratique (30% / note éliminatoire)</t>
  </si>
  <si>
    <t>DCO B</t>
  </si>
  <si>
    <t>DCO C</t>
  </si>
  <si>
    <t>DCO D</t>
  </si>
  <si>
    <t>ECG</t>
  </si>
  <si>
    <t>Source : https://www.bds-fcs.ch/fr/Medias-digitaux/Download-Center?category=56</t>
  </si>
  <si>
    <t>Toutes les Branches sauf: After-Sales Automobile, Landi, Alimentation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</si>
</sst>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2"/>
      <name val="Wingdings 2"/>
      <family val="1"/>
      <charset val="2"/>
    </font>
    <font>
      <b/>
      <sz val="72"/>
      <color indexed="9"/>
      <name val="Arial"/>
      <family val="2"/>
    </font>
    <font>
      <i/>
      <sz val="10"/>
      <color rgb="FFFF000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9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72"/>
      <color indexed="9"/>
      <name val="Calibri"/>
      <family val="2"/>
      <scheme val="minor"/>
    </font>
    <font>
      <b/>
      <sz val="9"/>
      <color indexed="81"/>
      <name val="Tahoma"/>
      <family val="2"/>
    </font>
    <font>
      <b/>
      <sz val="10"/>
      <name val="Arial Black"/>
      <family val="2"/>
    </font>
    <font>
      <sz val="10"/>
      <name val="Arial Black"/>
      <family val="2"/>
    </font>
    <font>
      <b/>
      <sz val="10"/>
      <color rgb="FFFF0000"/>
      <name val="Arial Black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5FF6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2" fillId="0" borderId="0"/>
  </cellStyleXfs>
  <cellXfs count="199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0" xfId="0" applyFont="1" applyAlignment="1">
      <alignment horizontal="left"/>
    </xf>
    <xf numFmtId="0" fontId="5" fillId="0" borderId="0" xfId="0" applyFont="1"/>
    <xf numFmtId="0" fontId="7" fillId="2" borderId="5" xfId="0" applyFont="1" applyFill="1" applyBorder="1" applyAlignment="1" applyProtection="1">
      <alignment horizontal="center"/>
      <protection locked="0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8" xfId="0" applyFont="1" applyFill="1" applyBorder="1" applyAlignment="1" applyProtection="1">
      <alignment horizontal="center"/>
      <protection locked="0"/>
    </xf>
    <xf numFmtId="0" fontId="7" fillId="2" borderId="9" xfId="0" applyFont="1" applyFill="1" applyBorder="1" applyAlignment="1" applyProtection="1">
      <alignment horizontal="center"/>
      <protection locked="0"/>
    </xf>
    <xf numFmtId="0" fontId="7" fillId="2" borderId="10" xfId="0" applyFont="1" applyFill="1" applyBorder="1" applyAlignment="1" applyProtection="1">
      <alignment horizontal="center"/>
      <protection locked="0"/>
    </xf>
    <xf numFmtId="0" fontId="7" fillId="2" borderId="11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13" xfId="0" applyFont="1" applyFill="1" applyBorder="1" applyAlignment="1" applyProtection="1">
      <alignment horizontal="center"/>
      <protection locked="0"/>
    </xf>
    <xf numFmtId="0" fontId="7" fillId="3" borderId="5" xfId="0" applyFont="1" applyFill="1" applyBorder="1" applyAlignment="1" applyProtection="1">
      <alignment horizontal="center"/>
      <protection locked="0"/>
    </xf>
    <xf numFmtId="0" fontId="7" fillId="3" borderId="6" xfId="0" applyFont="1" applyFill="1" applyBorder="1" applyAlignment="1" applyProtection="1">
      <alignment horizontal="center"/>
      <protection locked="0"/>
    </xf>
    <xf numFmtId="0" fontId="7" fillId="3" borderId="7" xfId="0" applyFont="1" applyFill="1" applyBorder="1" applyAlignment="1" applyProtection="1">
      <alignment horizontal="center"/>
      <protection locked="0"/>
    </xf>
    <xf numFmtId="0" fontId="7" fillId="3" borderId="8" xfId="0" applyFont="1" applyFill="1" applyBorder="1" applyAlignment="1" applyProtection="1">
      <alignment horizontal="center"/>
      <protection locked="0"/>
    </xf>
    <xf numFmtId="0" fontId="7" fillId="3" borderId="9" xfId="0" applyFont="1" applyFill="1" applyBorder="1" applyAlignment="1" applyProtection="1">
      <alignment horizontal="center"/>
      <protection locked="0"/>
    </xf>
    <xf numFmtId="0" fontId="7" fillId="3" borderId="10" xfId="0" applyFont="1" applyFill="1" applyBorder="1" applyAlignment="1" applyProtection="1">
      <alignment horizontal="center"/>
      <protection locked="0"/>
    </xf>
    <xf numFmtId="0" fontId="7" fillId="3" borderId="11" xfId="0" applyFont="1" applyFill="1" applyBorder="1" applyAlignment="1" applyProtection="1">
      <alignment horizontal="center"/>
      <protection locked="0"/>
    </xf>
    <xf numFmtId="0" fontId="7" fillId="3" borderId="12" xfId="0" applyFont="1" applyFill="1" applyBorder="1" applyAlignment="1" applyProtection="1">
      <alignment horizontal="center"/>
      <protection locked="0"/>
    </xf>
    <xf numFmtId="0" fontId="7" fillId="3" borderId="13" xfId="0" applyFont="1" applyFill="1" applyBorder="1" applyAlignment="1" applyProtection="1">
      <alignment horizontal="center"/>
      <protection locked="0"/>
    </xf>
    <xf numFmtId="0" fontId="7" fillId="4" borderId="5" xfId="0" applyFont="1" applyFill="1" applyBorder="1" applyAlignment="1" applyProtection="1">
      <alignment horizontal="center"/>
      <protection locked="0"/>
    </xf>
    <xf numFmtId="0" fontId="7" fillId="4" borderId="6" xfId="0" applyFont="1" applyFill="1" applyBorder="1" applyAlignment="1" applyProtection="1">
      <alignment horizontal="center"/>
      <protection locked="0"/>
    </xf>
    <xf numFmtId="0" fontId="7" fillId="4" borderId="7" xfId="0" applyFont="1" applyFill="1" applyBorder="1" applyAlignment="1" applyProtection="1">
      <alignment horizontal="center"/>
      <protection locked="0"/>
    </xf>
    <xf numFmtId="0" fontId="7" fillId="4" borderId="8" xfId="0" applyFont="1" applyFill="1" applyBorder="1" applyAlignment="1" applyProtection="1">
      <alignment horizontal="center"/>
      <protection locked="0"/>
    </xf>
    <xf numFmtId="0" fontId="7" fillId="4" borderId="9" xfId="0" applyFont="1" applyFill="1" applyBorder="1" applyAlignment="1" applyProtection="1">
      <alignment horizontal="center"/>
      <protection locked="0"/>
    </xf>
    <xf numFmtId="0" fontId="7" fillId="4" borderId="10" xfId="0" applyFont="1" applyFill="1" applyBorder="1" applyAlignment="1" applyProtection="1">
      <alignment horizontal="center"/>
      <protection locked="0"/>
    </xf>
    <xf numFmtId="0" fontId="7" fillId="4" borderId="11" xfId="0" applyFont="1" applyFill="1" applyBorder="1" applyAlignment="1" applyProtection="1">
      <alignment horizontal="center"/>
      <protection locked="0"/>
    </xf>
    <xf numFmtId="0" fontId="7" fillId="4" borderId="12" xfId="0" applyFont="1" applyFill="1" applyBorder="1" applyAlignment="1" applyProtection="1">
      <alignment horizontal="center"/>
      <protection locked="0"/>
    </xf>
    <xf numFmtId="0" fontId="7" fillId="4" borderId="13" xfId="0" applyFont="1" applyFill="1" applyBorder="1" applyAlignment="1" applyProtection="1">
      <alignment horizontal="center"/>
      <protection locked="0"/>
    </xf>
    <xf numFmtId="0" fontId="0" fillId="0" borderId="0" xfId="0" applyBorder="1"/>
    <xf numFmtId="0" fontId="0" fillId="0" borderId="15" xfId="0" applyBorder="1"/>
    <xf numFmtId="0" fontId="9" fillId="0" borderId="0" xfId="0" applyFont="1" applyAlignment="1">
      <alignment horizontal="left"/>
    </xf>
    <xf numFmtId="164" fontId="0" fillId="2" borderId="4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7" fillId="2" borderId="18" xfId="0" applyFont="1" applyFill="1" applyBorder="1" applyAlignment="1" applyProtection="1">
      <alignment horizontal="center"/>
      <protection locked="0"/>
    </xf>
    <xf numFmtId="0" fontId="7" fillId="2" borderId="19" xfId="0" applyFont="1" applyFill="1" applyBorder="1" applyAlignment="1" applyProtection="1">
      <alignment horizontal="center"/>
      <protection locked="0"/>
    </xf>
    <xf numFmtId="0" fontId="7" fillId="2" borderId="20" xfId="0" applyFont="1" applyFill="1" applyBorder="1" applyAlignment="1" applyProtection="1">
      <alignment horizontal="center"/>
      <protection locked="0"/>
    </xf>
    <xf numFmtId="0" fontId="7" fillId="3" borderId="18" xfId="0" applyFont="1" applyFill="1" applyBorder="1" applyAlignment="1" applyProtection="1">
      <alignment horizontal="center"/>
      <protection locked="0"/>
    </xf>
    <xf numFmtId="0" fontId="7" fillId="3" borderId="19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  <protection locked="0"/>
    </xf>
    <xf numFmtId="0" fontId="7" fillId="2" borderId="24" xfId="0" applyFont="1" applyFill="1" applyBorder="1" applyAlignment="1" applyProtection="1">
      <alignment horizontal="center"/>
      <protection locked="0"/>
    </xf>
    <xf numFmtId="0" fontId="7" fillId="2" borderId="25" xfId="0" applyFont="1" applyFill="1" applyBorder="1" applyAlignment="1" applyProtection="1">
      <alignment horizontal="center"/>
      <protection locked="0"/>
    </xf>
    <xf numFmtId="0" fontId="7" fillId="2" borderId="26" xfId="0" applyFont="1" applyFill="1" applyBorder="1" applyAlignment="1" applyProtection="1">
      <alignment horizontal="center"/>
      <protection locked="0"/>
    </xf>
    <xf numFmtId="0" fontId="7" fillId="2" borderId="27" xfId="0" applyFont="1" applyFill="1" applyBorder="1" applyAlignment="1" applyProtection="1">
      <alignment horizontal="center"/>
      <protection locked="0"/>
    </xf>
    <xf numFmtId="0" fontId="7" fillId="2" borderId="28" xfId="0" applyFont="1" applyFill="1" applyBorder="1" applyAlignment="1" applyProtection="1">
      <alignment horizontal="center"/>
      <protection locked="0"/>
    </xf>
    <xf numFmtId="0" fontId="11" fillId="0" borderId="0" xfId="0" applyFont="1"/>
    <xf numFmtId="0" fontId="10" fillId="0" borderId="0" xfId="0" applyFont="1" applyAlignment="1"/>
    <xf numFmtId="0" fontId="7" fillId="4" borderId="28" xfId="0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5" borderId="4" xfId="0" applyFill="1" applyBorder="1" applyAlignment="1">
      <alignment horizontal="center"/>
    </xf>
    <xf numFmtId="0" fontId="0" fillId="5" borderId="0" xfId="0" applyFill="1"/>
    <xf numFmtId="164" fontId="0" fillId="5" borderId="4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15" fillId="0" borderId="1" xfId="0" applyFont="1" applyBorder="1"/>
    <xf numFmtId="0" fontId="16" fillId="6" borderId="5" xfId="0" applyFont="1" applyFill="1" applyBorder="1" applyAlignment="1" applyProtection="1">
      <alignment horizontal="center"/>
      <protection locked="0"/>
    </xf>
    <xf numFmtId="0" fontId="16" fillId="6" borderId="6" xfId="0" applyFont="1" applyFill="1" applyBorder="1" applyAlignment="1" applyProtection="1">
      <alignment horizontal="center"/>
      <protection locked="0"/>
    </xf>
    <xf numFmtId="0" fontId="16" fillId="6" borderId="7" xfId="0" applyFont="1" applyFill="1" applyBorder="1" applyAlignment="1" applyProtection="1">
      <alignment horizontal="center"/>
      <protection locked="0"/>
    </xf>
    <xf numFmtId="0" fontId="15" fillId="0" borderId="2" xfId="0" applyFont="1" applyBorder="1" applyAlignment="1">
      <alignment horizontal="center"/>
    </xf>
    <xf numFmtId="0" fontId="16" fillId="6" borderId="8" xfId="0" applyFont="1" applyFill="1" applyBorder="1" applyAlignment="1" applyProtection="1">
      <alignment horizontal="center"/>
      <protection locked="0"/>
    </xf>
    <xf numFmtId="0" fontId="16" fillId="6" borderId="9" xfId="0" applyFont="1" applyFill="1" applyBorder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/>
      <protection locked="0"/>
    </xf>
    <xf numFmtId="0" fontId="15" fillId="0" borderId="3" xfId="0" applyFont="1" applyBorder="1" applyAlignment="1">
      <alignment horizontal="center"/>
    </xf>
    <xf numFmtId="0" fontId="16" fillId="6" borderId="11" xfId="0" applyFont="1" applyFill="1" applyBorder="1" applyAlignment="1" applyProtection="1">
      <alignment horizontal="center"/>
      <protection locked="0"/>
    </xf>
    <xf numFmtId="0" fontId="16" fillId="6" borderId="12" xfId="0" applyFont="1" applyFill="1" applyBorder="1" applyAlignment="1" applyProtection="1">
      <alignment horizontal="center"/>
      <protection locked="0"/>
    </xf>
    <xf numFmtId="0" fontId="16" fillId="6" borderId="13" xfId="0" applyFont="1" applyFill="1" applyBorder="1" applyAlignment="1" applyProtection="1">
      <alignment horizontal="center"/>
      <protection locked="0"/>
    </xf>
    <xf numFmtId="164" fontId="15" fillId="6" borderId="4" xfId="0" applyNumberFormat="1" applyFont="1" applyFill="1" applyBorder="1" applyAlignment="1">
      <alignment horizontal="center"/>
    </xf>
    <xf numFmtId="0" fontId="15" fillId="0" borderId="0" xfId="0" applyFont="1"/>
    <xf numFmtId="0" fontId="16" fillId="8" borderId="5" xfId="0" applyFont="1" applyFill="1" applyBorder="1" applyAlignment="1" applyProtection="1">
      <alignment horizontal="center"/>
      <protection locked="0"/>
    </xf>
    <xf numFmtId="0" fontId="16" fillId="9" borderId="5" xfId="0" applyFont="1" applyFill="1" applyBorder="1" applyAlignment="1" applyProtection="1">
      <alignment horizontal="center"/>
      <protection locked="0"/>
    </xf>
    <xf numFmtId="0" fontId="16" fillId="9" borderId="6" xfId="0" applyFont="1" applyFill="1" applyBorder="1" applyAlignment="1" applyProtection="1">
      <alignment horizontal="center"/>
      <protection locked="0"/>
    </xf>
    <xf numFmtId="0" fontId="16" fillId="9" borderId="7" xfId="0" applyFont="1" applyFill="1" applyBorder="1" applyAlignment="1" applyProtection="1">
      <alignment horizontal="center"/>
      <protection locked="0"/>
    </xf>
    <xf numFmtId="0" fontId="16" fillId="9" borderId="8" xfId="0" applyFont="1" applyFill="1" applyBorder="1" applyAlignment="1" applyProtection="1">
      <alignment horizontal="center"/>
      <protection locked="0"/>
    </xf>
    <xf numFmtId="0" fontId="16" fillId="9" borderId="9" xfId="0" applyFont="1" applyFill="1" applyBorder="1" applyAlignment="1" applyProtection="1">
      <alignment horizontal="center"/>
      <protection locked="0"/>
    </xf>
    <xf numFmtId="0" fontId="16" fillId="9" borderId="10" xfId="0" applyFont="1" applyFill="1" applyBorder="1" applyAlignment="1" applyProtection="1">
      <alignment horizontal="center"/>
      <protection locked="0"/>
    </xf>
    <xf numFmtId="0" fontId="16" fillId="9" borderId="11" xfId="0" applyFont="1" applyFill="1" applyBorder="1" applyAlignment="1" applyProtection="1">
      <alignment horizontal="center"/>
      <protection locked="0"/>
    </xf>
    <xf numFmtId="0" fontId="16" fillId="9" borderId="12" xfId="0" applyFont="1" applyFill="1" applyBorder="1" applyAlignment="1" applyProtection="1">
      <alignment horizontal="center"/>
      <protection locked="0"/>
    </xf>
    <xf numFmtId="0" fontId="16" fillId="9" borderId="13" xfId="0" applyFont="1" applyFill="1" applyBorder="1" applyAlignment="1" applyProtection="1">
      <alignment horizontal="center"/>
      <protection locked="0"/>
    </xf>
    <xf numFmtId="164" fontId="15" fillId="9" borderId="4" xfId="0" applyNumberFormat="1" applyFont="1" applyFill="1" applyBorder="1" applyAlignment="1">
      <alignment horizontal="center"/>
    </xf>
    <xf numFmtId="0" fontId="18" fillId="0" borderId="0" xfId="1" applyFont="1" applyAlignment="1" applyProtection="1">
      <alignment vertical="center"/>
    </xf>
    <xf numFmtId="0" fontId="15" fillId="0" borderId="0" xfId="1" applyFont="1" applyProtection="1"/>
    <xf numFmtId="0" fontId="20" fillId="0" borderId="0" xfId="1" applyFont="1" applyAlignment="1" applyProtection="1"/>
    <xf numFmtId="0" fontId="15" fillId="0" borderId="0" xfId="1" applyFont="1" applyFill="1" applyBorder="1" applyProtection="1"/>
    <xf numFmtId="0" fontId="21" fillId="0" borderId="0" xfId="1" applyFont="1" applyAlignment="1" applyProtection="1">
      <alignment vertical="center"/>
    </xf>
    <xf numFmtId="0" fontId="20" fillId="0" borderId="0" xfId="1" applyFont="1" applyAlignment="1" applyProtection="1">
      <alignment horizontal="left"/>
    </xf>
    <xf numFmtId="164" fontId="23" fillId="11" borderId="21" xfId="0" applyNumberFormat="1" applyFont="1" applyFill="1" applyBorder="1" applyAlignment="1">
      <alignment horizontal="left" vertical="center" wrapText="1"/>
    </xf>
    <xf numFmtId="164" fontId="23" fillId="11" borderId="16" xfId="0" applyNumberFormat="1" applyFont="1" applyFill="1" applyBorder="1" applyAlignment="1">
      <alignment horizontal="center" textRotation="90" wrapText="1"/>
    </xf>
    <xf numFmtId="0" fontId="2" fillId="12" borderId="49" xfId="0" applyFont="1" applyFill="1" applyBorder="1" applyAlignment="1">
      <alignment horizontal="left" vertical="center"/>
    </xf>
    <xf numFmtId="0" fontId="2" fillId="12" borderId="0" xfId="0" applyFont="1" applyFill="1" applyAlignment="1">
      <alignment horizontal="left" vertical="center"/>
    </xf>
    <xf numFmtId="0" fontId="2" fillId="12" borderId="46" xfId="0" applyFont="1" applyFill="1" applyBorder="1" applyAlignment="1">
      <alignment horizontal="left" vertical="center"/>
    </xf>
    <xf numFmtId="0" fontId="2" fillId="12" borderId="22" xfId="0" applyFont="1" applyFill="1" applyBorder="1" applyAlignment="1">
      <alignment horizontal="left" vertical="center"/>
    </xf>
    <xf numFmtId="0" fontId="2" fillId="12" borderId="50" xfId="0" applyFont="1" applyFill="1" applyBorder="1" applyAlignment="1">
      <alignment horizontal="left" vertical="center"/>
    </xf>
    <xf numFmtId="164" fontId="2" fillId="5" borderId="4" xfId="0" applyNumberFormat="1" applyFont="1" applyFill="1" applyBorder="1" applyAlignment="1" applyProtection="1">
      <alignment horizontal="center" vertical="center"/>
      <protection locked="0"/>
    </xf>
    <xf numFmtId="0" fontId="2" fillId="12" borderId="51" xfId="0" applyFont="1" applyFill="1" applyBorder="1" applyAlignment="1">
      <alignment horizontal="left" vertical="center"/>
    </xf>
    <xf numFmtId="0" fontId="2" fillId="12" borderId="17" xfId="0" applyFont="1" applyFill="1" applyBorder="1" applyAlignment="1">
      <alignment horizontal="left" vertical="center"/>
    </xf>
    <xf numFmtId="0" fontId="2" fillId="12" borderId="48" xfId="0" applyFont="1" applyFill="1" applyBorder="1" applyAlignment="1">
      <alignment horizontal="left" vertical="center"/>
    </xf>
    <xf numFmtId="0" fontId="2" fillId="12" borderId="16" xfId="0" applyFont="1" applyFill="1" applyBorder="1" applyAlignment="1">
      <alignment horizontal="left" vertical="center"/>
    </xf>
    <xf numFmtId="164" fontId="2" fillId="5" borderId="16" xfId="0" applyNumberFormat="1" applyFont="1" applyFill="1" applyBorder="1" applyAlignment="1" applyProtection="1">
      <alignment horizontal="center" vertical="center"/>
      <protection locked="0"/>
    </xf>
    <xf numFmtId="164" fontId="2" fillId="11" borderId="4" xfId="0" applyNumberFormat="1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left" vertical="center"/>
    </xf>
    <xf numFmtId="164" fontId="2" fillId="12" borderId="46" xfId="0" applyNumberFormat="1" applyFont="1" applyFill="1" applyBorder="1" applyAlignment="1">
      <alignment horizontal="left" vertical="center"/>
    </xf>
    <xf numFmtId="0" fontId="2" fillId="12" borderId="0" xfId="0" applyFont="1" applyFill="1" applyAlignment="1">
      <alignment horizontal="right" vertical="center"/>
    </xf>
    <xf numFmtId="164" fontId="2" fillId="12" borderId="50" xfId="0" applyNumberFormat="1" applyFont="1" applyFill="1" applyBorder="1" applyAlignment="1">
      <alignment horizontal="left" vertical="center"/>
    </xf>
    <xf numFmtId="164" fontId="2" fillId="12" borderId="16" xfId="0" applyNumberFormat="1" applyFont="1" applyFill="1" applyBorder="1" applyAlignment="1">
      <alignment horizontal="left" vertical="center"/>
    </xf>
    <xf numFmtId="0" fontId="2" fillId="12" borderId="52" xfId="0" applyFont="1" applyFill="1" applyBorder="1" applyAlignment="1">
      <alignment horizontal="left" vertical="center"/>
    </xf>
    <xf numFmtId="0" fontId="2" fillId="12" borderId="15" xfId="0" applyFont="1" applyFill="1" applyBorder="1" applyAlignment="1">
      <alignment horizontal="left" vertical="center"/>
    </xf>
    <xf numFmtId="164" fontId="2" fillId="13" borderId="4" xfId="0" applyNumberFormat="1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left" vertical="center"/>
    </xf>
    <xf numFmtId="0" fontId="23" fillId="0" borderId="15" xfId="0" applyFont="1" applyBorder="1" applyAlignment="1">
      <alignment horizontal="left" vertical="center" wrapText="1"/>
    </xf>
    <xf numFmtId="0" fontId="23" fillId="14" borderId="30" xfId="0" applyFont="1" applyFill="1" applyBorder="1" applyAlignment="1">
      <alignment horizontal="left" vertical="center"/>
    </xf>
    <xf numFmtId="164" fontId="23" fillId="15" borderId="30" xfId="0" applyNumberFormat="1" applyFont="1" applyFill="1" applyBorder="1" applyAlignment="1">
      <alignment horizontal="center" vertical="center"/>
    </xf>
    <xf numFmtId="164" fontId="23" fillId="15" borderId="14" xfId="0" applyNumberFormat="1" applyFont="1" applyFill="1" applyBorder="1" applyAlignment="1">
      <alignment horizontal="center" vertical="center"/>
    </xf>
    <xf numFmtId="164" fontId="23" fillId="15" borderId="31" xfId="0" applyNumberFormat="1" applyFont="1" applyFill="1" applyBorder="1" applyAlignment="1">
      <alignment horizontal="center" vertical="center"/>
    </xf>
    <xf numFmtId="164" fontId="23" fillId="15" borderId="4" xfId="0" applyNumberFormat="1" applyFont="1" applyFill="1" applyBorder="1" applyAlignment="1">
      <alignment horizontal="center" vertical="center"/>
    </xf>
    <xf numFmtId="164" fontId="24" fillId="15" borderId="4" xfId="0" applyNumberFormat="1" applyFont="1" applyFill="1" applyBorder="1" applyAlignment="1">
      <alignment horizontal="center" vertical="center"/>
    </xf>
    <xf numFmtId="0" fontId="26" fillId="0" borderId="0" xfId="0" applyFont="1"/>
    <xf numFmtId="0" fontId="24" fillId="14" borderId="0" xfId="0" applyFont="1" applyFill="1" applyAlignment="1">
      <alignment horizontal="left" vertical="center"/>
    </xf>
    <xf numFmtId="0" fontId="0" fillId="14" borderId="0" xfId="0" applyFill="1"/>
    <xf numFmtId="0" fontId="23" fillId="5" borderId="42" xfId="0" applyFont="1" applyFill="1" applyBorder="1" applyAlignment="1">
      <alignment horizontal="left" vertical="center" wrapText="1"/>
    </xf>
    <xf numFmtId="0" fontId="23" fillId="5" borderId="21" xfId="0" applyFont="1" applyFill="1" applyBorder="1" applyAlignment="1">
      <alignment horizontal="left" vertical="center" wrapText="1"/>
    </xf>
    <xf numFmtId="0" fontId="12" fillId="5" borderId="3" xfId="0" applyFont="1" applyFill="1" applyBorder="1" applyAlignment="1">
      <alignment horizontal="left" vertical="center"/>
    </xf>
    <xf numFmtId="0" fontId="12" fillId="5" borderId="38" xfId="0" applyFont="1" applyFill="1" applyBorder="1" applyAlignment="1">
      <alignment horizontal="center" textRotation="90"/>
    </xf>
    <xf numFmtId="0" fontId="12" fillId="5" borderId="47" xfId="0" applyFont="1" applyFill="1" applyBorder="1" applyAlignment="1">
      <alignment horizontal="center" textRotation="90"/>
    </xf>
    <xf numFmtId="164" fontId="23" fillId="5" borderId="48" xfId="0" applyNumberFormat="1" applyFont="1" applyFill="1" applyBorder="1" applyAlignment="1">
      <alignment horizontal="center" textRotation="90"/>
    </xf>
    <xf numFmtId="0" fontId="12" fillId="5" borderId="2" xfId="0" applyFont="1" applyFill="1" applyBorder="1" applyAlignment="1">
      <alignment horizontal="left" vertical="center" wrapText="1"/>
    </xf>
    <xf numFmtId="0" fontId="23" fillId="5" borderId="42" xfId="0" applyFont="1" applyFill="1" applyBorder="1" applyAlignment="1">
      <alignment horizontal="left" vertical="center"/>
    </xf>
    <xf numFmtId="0" fontId="12" fillId="5" borderId="2" xfId="0" applyFont="1" applyFill="1" applyBorder="1" applyAlignment="1">
      <alignment horizontal="left" vertical="center"/>
    </xf>
    <xf numFmtId="164" fontId="12" fillId="5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16" fillId="10" borderId="4" xfId="0" applyFont="1" applyFill="1" applyBorder="1" applyAlignment="1" applyProtection="1">
      <alignment horizontal="center"/>
      <protection locked="0"/>
    </xf>
    <xf numFmtId="164" fontId="12" fillId="16" borderId="23" xfId="0" applyNumberFormat="1" applyFont="1" applyFill="1" applyBorder="1" applyAlignment="1" applyProtection="1">
      <alignment horizontal="center" vertical="center"/>
    </xf>
    <xf numFmtId="164" fontId="12" fillId="16" borderId="29" xfId="0" applyNumberFormat="1" applyFont="1" applyFill="1" applyBorder="1" applyAlignment="1" applyProtection="1">
      <alignment horizontal="center" vertical="center"/>
    </xf>
    <xf numFmtId="0" fontId="2" fillId="12" borderId="53" xfId="0" applyFont="1" applyFill="1" applyBorder="1" applyAlignment="1">
      <alignment horizontal="left" vertical="center"/>
    </xf>
    <xf numFmtId="0" fontId="15" fillId="0" borderId="0" xfId="0" applyFont="1" applyAlignment="1">
      <alignment horizontal="center"/>
    </xf>
    <xf numFmtId="0" fontId="15" fillId="0" borderId="17" xfId="0" applyFont="1" applyBorder="1" applyAlignment="1">
      <alignment horizontal="center"/>
    </xf>
    <xf numFmtId="164" fontId="12" fillId="16" borderId="4" xfId="0" applyNumberFormat="1" applyFont="1" applyFill="1" applyBorder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28" fillId="5" borderId="0" xfId="1" applyFont="1" applyFill="1" applyBorder="1" applyAlignment="1" applyProtection="1">
      <alignment horizontal="left" vertical="center"/>
    </xf>
    <xf numFmtId="0" fontId="27" fillId="7" borderId="0" xfId="0" applyFont="1" applyFill="1" applyAlignment="1">
      <alignment horizontal="center" vertical="center" wrapText="1"/>
    </xf>
    <xf numFmtId="0" fontId="18" fillId="5" borderId="39" xfId="0" applyFont="1" applyFill="1" applyBorder="1" applyAlignment="1">
      <alignment horizontal="center" vertical="center"/>
    </xf>
    <xf numFmtId="0" fontId="18" fillId="5" borderId="40" xfId="0" applyFont="1" applyFill="1" applyBorder="1" applyAlignment="1">
      <alignment horizontal="center" vertical="center"/>
    </xf>
    <xf numFmtId="0" fontId="18" fillId="5" borderId="41" xfId="0" applyFont="1" applyFill="1" applyBorder="1" applyAlignment="1">
      <alignment horizontal="center" vertical="center"/>
    </xf>
    <xf numFmtId="0" fontId="2" fillId="9" borderId="35" xfId="0" applyFont="1" applyFill="1" applyBorder="1" applyAlignment="1">
      <alignment horizontal="center"/>
    </xf>
    <xf numFmtId="0" fontId="2" fillId="9" borderId="36" xfId="0" applyFont="1" applyFill="1" applyBorder="1" applyAlignment="1">
      <alignment horizontal="center"/>
    </xf>
    <xf numFmtId="0" fontId="2" fillId="9" borderId="37" xfId="0" applyFont="1" applyFill="1" applyBorder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0" fontId="2" fillId="2" borderId="3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36" xfId="0" applyFont="1" applyFill="1" applyBorder="1" applyAlignment="1">
      <alignment horizontal="center"/>
    </xf>
    <xf numFmtId="0" fontId="2" fillId="3" borderId="37" xfId="0" applyFont="1" applyFill="1" applyBorder="1" applyAlignment="1">
      <alignment horizontal="center"/>
    </xf>
    <xf numFmtId="0" fontId="2" fillId="4" borderId="35" xfId="0" applyFont="1" applyFill="1" applyBorder="1" applyAlignment="1">
      <alignment horizontal="center"/>
    </xf>
    <xf numFmtId="0" fontId="3" fillId="4" borderId="36" xfId="0" applyFont="1" applyFill="1" applyBorder="1" applyAlignment="1">
      <alignment horizontal="center"/>
    </xf>
    <xf numFmtId="0" fontId="3" fillId="4" borderId="37" xfId="0" applyFont="1" applyFill="1" applyBorder="1" applyAlignment="1">
      <alignment horizontal="center"/>
    </xf>
    <xf numFmtId="0" fontId="2" fillId="5" borderId="30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31" xfId="0" applyFont="1" applyFill="1" applyBorder="1" applyAlignment="1">
      <alignment horizontal="center"/>
    </xf>
    <xf numFmtId="0" fontId="12" fillId="5" borderId="0" xfId="0" applyFont="1" applyFill="1" applyAlignment="1">
      <alignment horizontal="left" wrapText="1"/>
    </xf>
    <xf numFmtId="0" fontId="0" fillId="5" borderId="0" xfId="0" applyFill="1" applyAlignment="1">
      <alignment horizontal="left" wrapText="1"/>
    </xf>
    <xf numFmtId="0" fontId="0" fillId="5" borderId="22" xfId="0" applyFill="1" applyBorder="1" applyAlignment="1">
      <alignment horizontal="left" wrapText="1"/>
    </xf>
    <xf numFmtId="0" fontId="3" fillId="4" borderId="35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2" fillId="6" borderId="35" xfId="0" applyFont="1" applyFill="1" applyBorder="1" applyAlignment="1">
      <alignment horizontal="center"/>
    </xf>
    <xf numFmtId="0" fontId="2" fillId="6" borderId="36" xfId="0" applyFont="1" applyFill="1" applyBorder="1" applyAlignment="1">
      <alignment horizontal="center"/>
    </xf>
    <xf numFmtId="0" fontId="2" fillId="6" borderId="37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2" fillId="5" borderId="21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14" fillId="10" borderId="30" xfId="0" applyFont="1" applyFill="1" applyBorder="1" applyAlignment="1">
      <alignment horizontal="center"/>
    </xf>
    <xf numFmtId="0" fontId="14" fillId="10" borderId="14" xfId="0" applyFont="1" applyFill="1" applyBorder="1" applyAlignment="1">
      <alignment horizontal="center"/>
    </xf>
    <xf numFmtId="0" fontId="14" fillId="10" borderId="31" xfId="0" applyFont="1" applyFill="1" applyBorder="1" applyAlignment="1">
      <alignment horizontal="center"/>
    </xf>
    <xf numFmtId="0" fontId="25" fillId="15" borderId="30" xfId="0" applyFont="1" applyFill="1" applyBorder="1" applyAlignment="1">
      <alignment horizontal="center" vertical="center"/>
    </xf>
    <xf numFmtId="0" fontId="25" fillId="15" borderId="14" xfId="0" applyFont="1" applyFill="1" applyBorder="1" applyAlignment="1">
      <alignment horizontal="center" vertical="center"/>
    </xf>
    <xf numFmtId="0" fontId="25" fillId="15" borderId="31" xfId="0" applyFont="1" applyFill="1" applyBorder="1" applyAlignment="1">
      <alignment horizontal="center" vertical="center"/>
    </xf>
    <xf numFmtId="0" fontId="19" fillId="5" borderId="0" xfId="1" applyFont="1" applyFill="1" applyAlignment="1" applyProtection="1">
      <alignment horizontal="left"/>
    </xf>
    <xf numFmtId="0" fontId="20" fillId="0" borderId="0" xfId="1" applyFont="1" applyAlignment="1" applyProtection="1">
      <alignment horizontal="left"/>
    </xf>
    <xf numFmtId="0" fontId="1" fillId="7" borderId="0" xfId="1" applyFont="1" applyFill="1" applyAlignment="1" applyProtection="1">
      <alignment horizontal="left" vertical="center" wrapText="1"/>
    </xf>
    <xf numFmtId="0" fontId="23" fillId="5" borderId="43" xfId="0" applyFont="1" applyFill="1" applyBorder="1" applyAlignment="1">
      <alignment horizontal="left" vertical="center"/>
    </xf>
    <xf numFmtId="0" fontId="24" fillId="5" borderId="44" xfId="0" applyFont="1" applyFill="1" applyBorder="1" applyAlignment="1">
      <alignment horizontal="left" vertical="center"/>
    </xf>
    <xf numFmtId="0" fontId="24" fillId="5" borderId="45" xfId="0" applyFont="1" applyFill="1" applyBorder="1" applyAlignment="1">
      <alignment horizontal="left" vertical="center"/>
    </xf>
    <xf numFmtId="0" fontId="23" fillId="5" borderId="46" xfId="0" applyFont="1" applyFill="1" applyBorder="1" applyAlignment="1">
      <alignment horizontal="center" textRotation="90"/>
    </xf>
    <xf numFmtId="0" fontId="23" fillId="5" borderId="16" xfId="0" applyFont="1" applyFill="1" applyBorder="1" applyAlignment="1">
      <alignment horizontal="center" textRotation="90"/>
    </xf>
    <xf numFmtId="0" fontId="18" fillId="5" borderId="39" xfId="1" applyFont="1" applyFill="1" applyBorder="1" applyAlignment="1" applyProtection="1">
      <alignment horizontal="center" vertical="center"/>
    </xf>
    <xf numFmtId="0" fontId="18" fillId="5" borderId="40" xfId="1" applyFont="1" applyFill="1" applyBorder="1" applyAlignment="1" applyProtection="1">
      <alignment horizontal="center" vertical="center"/>
    </xf>
    <xf numFmtId="0" fontId="18" fillId="5" borderId="41" xfId="1" applyFont="1" applyFill="1" applyBorder="1" applyAlignment="1" applyProtection="1">
      <alignment horizontal="center" vertical="center"/>
    </xf>
    <xf numFmtId="0" fontId="0" fillId="5" borderId="0" xfId="0" applyFill="1" applyAlignment="1" applyProtection="1">
      <alignment horizontal="left" vertical="center"/>
      <protection locked="0"/>
    </xf>
    <xf numFmtId="0" fontId="6" fillId="5" borderId="0" xfId="0" applyFont="1" applyFill="1" applyAlignment="1">
      <alignment horizontal="left"/>
    </xf>
    <xf numFmtId="0" fontId="1" fillId="5" borderId="0" xfId="1" applyFont="1" applyFill="1" applyAlignment="1" applyProtection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1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99CC"/>
      <color rgb="FFCCFFCC"/>
      <color rgb="FF65FF65"/>
      <color rgb="FF9933FF"/>
      <color rgb="FF6600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24848</xdr:colOff>
      <xdr:row>12</xdr:row>
      <xdr:rowOff>33130</xdr:rowOff>
    </xdr:from>
    <xdr:to>
      <xdr:col>20</xdr:col>
      <xdr:colOff>332846</xdr:colOff>
      <xdr:row>17</xdr:row>
      <xdr:rowOff>94467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C57A796-E18A-4F35-9F1C-815F3B364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7761" y="2178326"/>
          <a:ext cx="1898259" cy="906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397565</xdr:colOff>
      <xdr:row>11</xdr:row>
      <xdr:rowOff>157370</xdr:rowOff>
    </xdr:from>
    <xdr:to>
      <xdr:col>20</xdr:col>
      <xdr:colOff>307998</xdr:colOff>
      <xdr:row>17</xdr:row>
      <xdr:rowOff>53055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7574967-2723-4716-AE90-C375127F7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0282" y="2145196"/>
          <a:ext cx="1898259" cy="9061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284578</xdr:colOff>
      <xdr:row>11</xdr:row>
      <xdr:rowOff>14952</xdr:rowOff>
    </xdr:from>
    <xdr:to>
      <xdr:col>20</xdr:col>
      <xdr:colOff>182587</xdr:colOff>
      <xdr:row>15</xdr:row>
      <xdr:rowOff>92440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5653" y="3967827"/>
          <a:ext cx="1898259" cy="906163"/>
        </a:xfrm>
        <a:prstGeom prst="rect">
          <a:avLst/>
        </a:prstGeom>
      </xdr:spPr>
    </xdr:pic>
    <xdr:clientData/>
  </xdr:twoCellAnchor>
  <xdr:twoCellAnchor editAs="oneCell">
    <xdr:from>
      <xdr:col>14</xdr:col>
      <xdr:colOff>181854</xdr:colOff>
      <xdr:row>4</xdr:row>
      <xdr:rowOff>190500</xdr:rowOff>
    </xdr:from>
    <xdr:to>
      <xdr:col>16</xdr:col>
      <xdr:colOff>140908</xdr:colOff>
      <xdr:row>6</xdr:row>
      <xdr:rowOff>1187998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8679" y="866775"/>
          <a:ext cx="530554" cy="1588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image" Target="../media/image3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38"/>
  <sheetViews>
    <sheetView showGridLines="0" showZeros="0" tabSelected="1" zoomScale="115" zoomScaleNormal="115" workbookViewId="0">
      <selection activeCell="B3" sqref="B3:Q3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5" width="3.5703125" customWidth="1"/>
    <col min="16" max="19" width="6" customWidth="1"/>
    <col min="20" max="20" width="6" hidden="1" customWidth="1"/>
  </cols>
  <sheetData>
    <row r="1" spans="1:20" ht="21" x14ac:dyDescent="0.2">
      <c r="B1" s="144" t="s">
        <v>14</v>
      </c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6"/>
    </row>
    <row r="2" spans="1:20" x14ac:dyDescent="0.2">
      <c r="A2" s="133"/>
    </row>
    <row r="3" spans="1:20" ht="15" x14ac:dyDescent="0.2">
      <c r="B3" s="150" t="s">
        <v>8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</row>
    <row r="4" spans="1:20" x14ac:dyDescent="0.2">
      <c r="B4" s="51"/>
    </row>
    <row r="5" spans="1:20" ht="12.75" customHeight="1" x14ac:dyDescent="0.2">
      <c r="B5" s="51"/>
    </row>
    <row r="6" spans="1:20" ht="13.5" thickBot="1" x14ac:dyDescent="0.25"/>
    <row r="7" spans="1:20" ht="13.5" thickBot="1" x14ac:dyDescent="0.25">
      <c r="B7" s="160" t="s">
        <v>0</v>
      </c>
      <c r="C7" s="161"/>
      <c r="D7" s="162"/>
      <c r="E7" s="55" t="s">
        <v>3</v>
      </c>
      <c r="H7" s="160" t="s">
        <v>1</v>
      </c>
      <c r="I7" s="161"/>
      <c r="J7" s="162"/>
      <c r="K7" s="55" t="s">
        <v>3</v>
      </c>
      <c r="P7" s="34"/>
      <c r="T7">
        <v>6</v>
      </c>
    </row>
    <row r="8" spans="1:20" x14ac:dyDescent="0.2">
      <c r="B8" s="151" t="s">
        <v>15</v>
      </c>
      <c r="C8" s="152"/>
      <c r="D8" s="153"/>
      <c r="E8" s="1"/>
      <c r="H8" s="167" t="str">
        <f>Semestres12!$B8</f>
        <v>DCO A</v>
      </c>
      <c r="I8" s="168"/>
      <c r="J8" s="169"/>
      <c r="K8" s="1"/>
      <c r="T8">
        <v>5.5</v>
      </c>
    </row>
    <row r="9" spans="1:20" x14ac:dyDescent="0.2">
      <c r="B9" s="7"/>
      <c r="C9" s="8"/>
      <c r="D9" s="9"/>
      <c r="E9" s="3"/>
      <c r="G9" s="2"/>
      <c r="H9" s="7"/>
      <c r="I9" s="8"/>
      <c r="J9" s="9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12"/>
      <c r="K10" s="4"/>
      <c r="M10" s="2"/>
      <c r="T10">
        <v>4.5</v>
      </c>
    </row>
    <row r="11" spans="1:20" ht="13.5" thickBot="1" x14ac:dyDescent="0.25">
      <c r="B11" s="13"/>
      <c r="C11" s="14"/>
      <c r="D11" s="15"/>
      <c r="E11" s="37" t="str">
        <f>IF(ISERROR(AVERAGE(DCOAS1)),"",MROUND(AVERAGE(DCOAS1),0.5))</f>
        <v/>
      </c>
      <c r="F11">
        <f>IF(E11&lt;4,(4-E11)*2,0)</f>
        <v>0</v>
      </c>
      <c r="G11" s="2"/>
      <c r="H11" s="13"/>
      <c r="I11" s="14"/>
      <c r="J11" s="15"/>
      <c r="K11" s="37" t="str">
        <f>IF(ISERROR(AVERAGE(DCOAS2)),"",MROUND(AVERAGE(DCOAS2),0.5))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54" t="s">
        <v>45</v>
      </c>
      <c r="C12" s="155"/>
      <c r="D12" s="156"/>
      <c r="E12" s="1"/>
      <c r="H12" s="154" t="str">
        <f>Semestres12!$B12</f>
        <v>DCO B</v>
      </c>
      <c r="I12" s="155"/>
      <c r="J12" s="156"/>
      <c r="K12" s="1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M13" s="2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M14" s="2"/>
      <c r="T14">
        <v>2.5</v>
      </c>
    </row>
    <row r="15" spans="1:20" ht="13.5" thickBot="1" x14ac:dyDescent="0.25">
      <c r="B15" s="22"/>
      <c r="C15" s="23"/>
      <c r="D15" s="24"/>
      <c r="E15" s="38" t="str">
        <f>IF(ISERROR(AVERAGE(DCOBS1)),"",MROUND(AVERAGE(DCOBS1),0.5))</f>
        <v/>
      </c>
      <c r="F15">
        <f>IF(E15&lt;4,4-E15,0)</f>
        <v>0</v>
      </c>
      <c r="G15" s="2"/>
      <c r="H15" s="22"/>
      <c r="I15" s="23"/>
      <c r="J15" s="24"/>
      <c r="K15" s="38" t="str">
        <f>IF(ISERROR(AVERAGE(DCOBS2)),"",MROUND(AVERAGE(DCOBS2),0.5))</f>
        <v/>
      </c>
      <c r="L15">
        <f>IF(K15&lt;4,4-K15,0)</f>
        <v>0</v>
      </c>
      <c r="M15" s="2"/>
      <c r="N15" t="e">
        <f>IF(#REF!&lt;4,4-#REF!,0)</f>
        <v>#REF!</v>
      </c>
      <c r="T15">
        <v>2</v>
      </c>
    </row>
    <row r="16" spans="1:20" x14ac:dyDescent="0.2">
      <c r="B16" s="157" t="s">
        <v>46</v>
      </c>
      <c r="C16" s="158"/>
      <c r="D16" s="159"/>
      <c r="E16" s="1"/>
      <c r="H16" s="166" t="str">
        <f>Semestres12!$B16</f>
        <v>DCO C</v>
      </c>
      <c r="I16" s="158"/>
      <c r="J16" s="159"/>
      <c r="K16" s="1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33"/>
      <c r="E19" s="39" t="str">
        <f>IF(ISERROR(AVERAGE(DCOCS1)),"",MROUND(AVERAGE(DCOCS1),0.5))</f>
        <v/>
      </c>
      <c r="F19">
        <f>IF(E19&lt;4,4-E19,0)</f>
        <v>0</v>
      </c>
      <c r="G19" s="2"/>
      <c r="H19" s="31"/>
      <c r="I19" s="32"/>
      <c r="J19" s="33"/>
      <c r="K19" s="39" t="str">
        <f>IF(ISERROR(AVERAGE(DCOCS2)),"",MROUND(AVERAGE(DCOCS2),0.5))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70" t="s">
        <v>47</v>
      </c>
      <c r="C20" s="171"/>
      <c r="D20" s="172"/>
      <c r="E20" s="59"/>
      <c r="G20" s="2"/>
      <c r="H20" s="170" t="str">
        <f>Semestres12!$B20</f>
        <v>DCO D</v>
      </c>
      <c r="I20" s="171"/>
      <c r="J20" s="172"/>
      <c r="K20" s="59"/>
      <c r="M20" s="2"/>
      <c r="T20" s="72" t="s">
        <v>10</v>
      </c>
    </row>
    <row r="21" spans="2:20" x14ac:dyDescent="0.2">
      <c r="B21" s="73"/>
      <c r="C21" s="61"/>
      <c r="D21" s="62"/>
      <c r="E21" s="63"/>
      <c r="G21" s="2"/>
      <c r="H21" s="60"/>
      <c r="I21" s="61"/>
      <c r="J21" s="62"/>
      <c r="K21" s="63"/>
      <c r="M21" s="2"/>
      <c r="T21" s="72" t="s">
        <v>11</v>
      </c>
    </row>
    <row r="22" spans="2:20" ht="13.5" thickBot="1" x14ac:dyDescent="0.25">
      <c r="B22" s="64"/>
      <c r="C22" s="65"/>
      <c r="D22" s="66"/>
      <c r="E22" s="67"/>
      <c r="G22" s="2"/>
      <c r="H22" s="64"/>
      <c r="I22" s="65"/>
      <c r="J22" s="66"/>
      <c r="K22" s="67"/>
      <c r="M22" s="2"/>
      <c r="T22" s="72" t="s">
        <v>12</v>
      </c>
    </row>
    <row r="23" spans="2:20" ht="13.5" thickBot="1" x14ac:dyDescent="0.25">
      <c r="B23" s="68"/>
      <c r="C23" s="69"/>
      <c r="D23" s="70"/>
      <c r="E23" s="71" t="str">
        <f>IF(ISERROR(AVERAGE(DCODS1)),"",MROUND(AVERAGE(DCODS1),0.5))</f>
        <v/>
      </c>
      <c r="G23" s="2"/>
      <c r="H23" s="68"/>
      <c r="I23" s="69"/>
      <c r="J23" s="70"/>
      <c r="K23" s="71" t="str">
        <f>IF(ISERROR(AVERAGE(DCODS2)),"",MROUND(AVERAGE(DCODS2),0.5))</f>
        <v/>
      </c>
      <c r="M23" s="2"/>
    </row>
    <row r="24" spans="2:20" ht="13.5" thickBot="1" x14ac:dyDescent="0.25"/>
    <row r="25" spans="2:20" ht="13.5" thickBot="1" x14ac:dyDescent="0.25">
      <c r="B25" s="160" t="s">
        <v>4</v>
      </c>
      <c r="C25" s="161"/>
      <c r="D25" s="161"/>
      <c r="E25" s="162"/>
      <c r="H25" s="160" t="s">
        <v>5</v>
      </c>
      <c r="I25" s="161"/>
      <c r="J25" s="161"/>
      <c r="K25" s="162"/>
    </row>
    <row r="26" spans="2:20" ht="13.5" thickBot="1" x14ac:dyDescent="0.25">
      <c r="B26" s="56"/>
      <c r="C26" s="56"/>
      <c r="D26" s="56"/>
      <c r="E26" s="56"/>
      <c r="H26" s="56"/>
      <c r="I26" s="56"/>
      <c r="J26" s="56"/>
      <c r="K26" s="56"/>
    </row>
    <row r="27" spans="2:20" ht="25.5" customHeight="1" thickBot="1" x14ac:dyDescent="0.25">
      <c r="B27" s="163" t="s">
        <v>16</v>
      </c>
      <c r="C27" s="164"/>
      <c r="D27" s="165"/>
      <c r="E27" s="57" t="str">
        <f>IF(ISERROR(AVERAGE(DCOAMOYS1,DCOBMOYS1,DCOCMOYS1,DCODMOYS1)),"",ROUND(AVERAGE(DCOAMOYS1,DCOBMOYS1,DCOCMOYS1,DCODMOYS1),1))</f>
        <v/>
      </c>
      <c r="G27" s="36"/>
      <c r="H27" s="163" t="s">
        <v>16</v>
      </c>
      <c r="I27" s="164"/>
      <c r="J27" s="165"/>
      <c r="K27" s="57" t="str">
        <f>IF(ISERROR(AVERAGE(DCOAMOYS2,DCOBMOYS2,DCOCMOYS2,DCODMOYS2)),"",ROUND(AVERAGE(DCOAMOYS2,DCOBMOYS2,DCOCMOYS2,DCODMOYS2),1))</f>
        <v/>
      </c>
    </row>
    <row r="28" spans="2:20" x14ac:dyDescent="0.2">
      <c r="B28" s="56"/>
      <c r="C28" s="56"/>
      <c r="D28" s="56"/>
      <c r="E28" s="58"/>
      <c r="H28" s="56"/>
      <c r="I28" s="56"/>
      <c r="J28" s="56"/>
      <c r="K28" s="58"/>
    </row>
    <row r="29" spans="2:20" ht="13.5" thickBot="1" x14ac:dyDescent="0.25"/>
    <row r="30" spans="2:20" x14ac:dyDescent="0.2">
      <c r="B30" s="147" t="s">
        <v>48</v>
      </c>
      <c r="C30" s="148"/>
      <c r="D30" s="149"/>
      <c r="E30" s="63"/>
      <c r="G30" s="2"/>
      <c r="H30" s="147" t="str">
        <f>Semestres12!$B30</f>
        <v>ECG</v>
      </c>
      <c r="I30" s="148"/>
      <c r="J30" s="149"/>
      <c r="K30" s="63"/>
      <c r="M30" s="2"/>
    </row>
    <row r="31" spans="2:20" x14ac:dyDescent="0.2">
      <c r="B31" s="74"/>
      <c r="C31" s="75"/>
      <c r="D31" s="76"/>
      <c r="E31" s="63"/>
      <c r="G31" s="2"/>
      <c r="H31" s="74"/>
      <c r="I31" s="75"/>
      <c r="J31" s="76"/>
      <c r="K31" s="63"/>
      <c r="M31" s="2"/>
    </row>
    <row r="32" spans="2:20" ht="13.5" thickBot="1" x14ac:dyDescent="0.25">
      <c r="B32" s="77"/>
      <c r="C32" s="78"/>
      <c r="D32" s="79"/>
      <c r="E32" s="67"/>
      <c r="G32" s="2"/>
      <c r="H32" s="77"/>
      <c r="I32" s="78"/>
      <c r="J32" s="79"/>
      <c r="K32" s="67"/>
      <c r="M32" s="2"/>
    </row>
    <row r="33" spans="2:18" ht="13.5" thickBot="1" x14ac:dyDescent="0.25">
      <c r="B33" s="80"/>
      <c r="C33" s="81"/>
      <c r="D33" s="82"/>
      <c r="E33" s="83" t="str">
        <f>IF(ISERROR(AVERAGE(ECGS1)),"",MROUND(AVERAGE(ECGS1),0.5))</f>
        <v/>
      </c>
      <c r="G33" s="2"/>
      <c r="H33" s="80"/>
      <c r="I33" s="81"/>
      <c r="J33" s="82"/>
      <c r="K33" s="83" t="str">
        <f>IF(ISERROR(AVERAGE(ECGS2)),"",MROUND(AVERAGE(ECGS2),0.5))</f>
        <v/>
      </c>
      <c r="M33" s="2"/>
    </row>
    <row r="35" spans="2:18" ht="12.75" customHeight="1" x14ac:dyDescent="0.2">
      <c r="B35" s="143" t="s">
        <v>13</v>
      </c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</row>
    <row r="38" spans="2:18" ht="75.75" customHeight="1" x14ac:dyDescent="1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</row>
  </sheetData>
  <sheetProtection sheet="1" selectLockedCells="1"/>
  <dataConsolidate/>
  <mergeCells count="19">
    <mergeCell ref="B3:Q3"/>
    <mergeCell ref="H16:J16"/>
    <mergeCell ref="H12:J12"/>
    <mergeCell ref="H8:J8"/>
    <mergeCell ref="B20:D20"/>
    <mergeCell ref="H20:J20"/>
    <mergeCell ref="B35:R35"/>
    <mergeCell ref="B1:Q1"/>
    <mergeCell ref="B30:D30"/>
    <mergeCell ref="H30:J30"/>
    <mergeCell ref="B8:D8"/>
    <mergeCell ref="B12:D12"/>
    <mergeCell ref="B16:D16"/>
    <mergeCell ref="B7:D7"/>
    <mergeCell ref="H7:J7"/>
    <mergeCell ref="B25:E25"/>
    <mergeCell ref="H25:K25"/>
    <mergeCell ref="B27:D27"/>
    <mergeCell ref="H27:J27"/>
  </mergeCells>
  <phoneticPr fontId="4" type="noConversion"/>
  <conditionalFormatting sqref="E27 K27">
    <cfRule type="cellIs" dxfId="13" priority="3" stopIfTrue="1" operator="lessThan">
      <formula>4</formula>
    </cfRule>
  </conditionalFormatting>
  <conditionalFormatting sqref="G27">
    <cfRule type="cellIs" dxfId="12" priority="4" stopIfTrue="1" operator="equal">
      <formula>"O"</formula>
    </cfRule>
    <cfRule type="cellIs" dxfId="11" priority="5" stopIfTrue="1" operator="equal">
      <formula>"P"</formula>
    </cfRule>
  </conditionalFormatting>
  <dataValidations count="1">
    <dataValidation type="list" allowBlank="1" showErrorMessage="1" errorTitle="Erreur" error="Seule des notes au demi point de 1 à 6 peuvent être saisies dans les cellules de notes" sqref="B9:D11 H9:J11 B31:D33 H17:J19 H21:J23 B17:D19 H13:J15 B13:D15 H31:J33 B21:D23" xr:uid="{00000000-0002-0000-0000-000000000000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scale="99" orientation="portrait" blackAndWhite="1" r:id="rId1"/>
  <headerFooter alignWithMargins="0"/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41"/>
  <sheetViews>
    <sheetView showGridLines="0" showZeros="0" topLeftCell="A3" zoomScale="115" zoomScaleNormal="115" workbookViewId="0">
      <selection activeCell="K33" sqref="K33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9" width="6" customWidth="1"/>
    <col min="20" max="20" width="0" hidden="1" customWidth="1"/>
  </cols>
  <sheetData>
    <row r="1" spans="1:20" ht="21" x14ac:dyDescent="0.2">
      <c r="B1" s="144" t="str">
        <f>Semestres12!B1</f>
        <v>Assistant-e du commerce de détail</v>
      </c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6"/>
    </row>
    <row r="2" spans="1:20" x14ac:dyDescent="0.2">
      <c r="A2" s="133"/>
    </row>
    <row r="3" spans="1:20" ht="15" x14ac:dyDescent="0.2">
      <c r="B3" s="197" t="str">
        <f>Semestres12!B3</f>
        <v xml:space="preserve">Nom, prénom de l'étudiant-e : </v>
      </c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</row>
    <row r="4" spans="1:20" ht="12.7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6" spans="1:20" ht="13.5" thickBot="1" x14ac:dyDescent="0.25"/>
    <row r="7" spans="1:20" ht="13.5" thickBot="1" x14ac:dyDescent="0.25">
      <c r="B7" s="174" t="s">
        <v>2</v>
      </c>
      <c r="C7" s="175"/>
      <c r="D7" s="176"/>
      <c r="E7" s="55" t="s">
        <v>3</v>
      </c>
      <c r="H7" s="174" t="s">
        <v>7</v>
      </c>
      <c r="I7" s="175"/>
      <c r="J7" s="175"/>
      <c r="K7" s="55" t="s">
        <v>3</v>
      </c>
      <c r="P7" s="34"/>
      <c r="T7">
        <v>6</v>
      </c>
    </row>
    <row r="8" spans="1:20" ht="13.5" thickBot="1" x14ac:dyDescent="0.25">
      <c r="B8" s="167" t="str">
        <f>Semestres12!$B$8</f>
        <v>DCO A</v>
      </c>
      <c r="C8" s="168"/>
      <c r="D8" s="169"/>
      <c r="E8" s="35"/>
      <c r="H8" s="167" t="str">
        <f>Semestres12!$B$8</f>
        <v>DCO A</v>
      </c>
      <c r="I8" s="168"/>
      <c r="J8" s="169"/>
      <c r="K8" s="35"/>
      <c r="T8">
        <v>5.5</v>
      </c>
    </row>
    <row r="9" spans="1:20" x14ac:dyDescent="0.2">
      <c r="B9" s="7"/>
      <c r="C9" s="8"/>
      <c r="D9" s="9"/>
      <c r="E9" s="3"/>
      <c r="G9" s="2"/>
      <c r="H9" s="46"/>
      <c r="I9" s="47"/>
      <c r="J9" s="48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49"/>
      <c r="K10" s="4"/>
      <c r="M10" s="2"/>
      <c r="T10">
        <v>4.5</v>
      </c>
    </row>
    <row r="11" spans="1:20" ht="13.5" thickBot="1" x14ac:dyDescent="0.25">
      <c r="B11" s="40"/>
      <c r="C11" s="41"/>
      <c r="D11" s="42"/>
      <c r="E11" s="37" t="str">
        <f>IF(ISERROR(AVERAGE(DCOAS3)),"",MROUND(AVERAGE(DCOAS3),0.5))</f>
        <v/>
      </c>
      <c r="F11">
        <f>IF(E11&lt;4,(4-E11)*2,0)</f>
        <v>0</v>
      </c>
      <c r="G11" s="2"/>
      <c r="H11" s="13"/>
      <c r="I11" s="14"/>
      <c r="J11" s="50"/>
      <c r="K11" s="37" t="str">
        <f>IF(ISERROR(AVERAGE(DCOAS4)),"",MROUND(AVERAGE(DCOAS4),0.5))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54" t="str">
        <f>Semestres12!$B12</f>
        <v>DCO B</v>
      </c>
      <c r="C12" s="155"/>
      <c r="D12" s="156"/>
      <c r="E12" s="35"/>
      <c r="H12" s="154" t="str">
        <f>Semestres12!$B12</f>
        <v>DCO B</v>
      </c>
      <c r="I12" s="155"/>
      <c r="J12" s="156"/>
      <c r="K12" s="35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T14">
        <v>2.5</v>
      </c>
    </row>
    <row r="15" spans="1:20" ht="13.5" thickBot="1" x14ac:dyDescent="0.25">
      <c r="B15" s="43"/>
      <c r="C15" s="44"/>
      <c r="D15" s="45"/>
      <c r="E15" s="38" t="str">
        <f>IF(ISERROR(AVERAGE(DCOBS3)),"",MROUND(AVERAGE(DCOBS3),0.5))</f>
        <v/>
      </c>
      <c r="F15">
        <f>IF(E15&lt;4,4-E15,0)</f>
        <v>0</v>
      </c>
      <c r="G15" s="2"/>
      <c r="H15" s="43"/>
      <c r="I15" s="44"/>
      <c r="J15" s="45"/>
      <c r="K15" s="38" t="str">
        <f>IF(ISERROR(AVERAGE(DCOBS4)),"",MROUND(AVERAGE(DCOBS4),0.5))</f>
        <v/>
      </c>
      <c r="N15" t="e">
        <f>IF(#REF!&lt;4,4-#REF!,0)</f>
        <v>#REF!</v>
      </c>
      <c r="T15">
        <v>2</v>
      </c>
    </row>
    <row r="16" spans="1:20" x14ac:dyDescent="0.2">
      <c r="B16" s="166" t="str">
        <f>Semestres12!$B16</f>
        <v>DCO C</v>
      </c>
      <c r="C16" s="158"/>
      <c r="D16" s="159"/>
      <c r="E16" s="35"/>
      <c r="H16" s="166" t="str">
        <f>Semestres12!$B16</f>
        <v>DCO C</v>
      </c>
      <c r="I16" s="158"/>
      <c r="J16" s="159"/>
      <c r="K16" s="34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53"/>
      <c r="E19" s="39" t="str">
        <f>IF(ISERROR(AVERAGE(DCOCS3)),"",MROUND(AVERAGE(DCOCS3),0.5))</f>
        <v/>
      </c>
      <c r="F19">
        <f>IF(E19&lt;4,4-E19,0)</f>
        <v>0</v>
      </c>
      <c r="G19" s="2"/>
      <c r="H19" s="31"/>
      <c r="I19" s="32"/>
      <c r="J19" s="53"/>
      <c r="K19" s="39" t="str">
        <f>IF(ISERROR(AVERAGE(DCOCS4)),"",MROUND(AVERAGE(DCOCS4),0.5))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70" t="str">
        <f>Semestres12!$B20</f>
        <v>DCO D</v>
      </c>
      <c r="C20" s="171"/>
      <c r="D20" s="172"/>
      <c r="E20" s="59"/>
      <c r="G20" s="2"/>
      <c r="H20" s="170" t="str">
        <f>Semestres12!$B20</f>
        <v>DCO D</v>
      </c>
      <c r="I20" s="171"/>
      <c r="J20" s="172"/>
      <c r="K20" s="59"/>
    </row>
    <row r="21" spans="2:20" x14ac:dyDescent="0.2">
      <c r="B21" s="73"/>
      <c r="C21" s="61"/>
      <c r="D21" s="62"/>
      <c r="E21" s="63"/>
      <c r="G21" s="2"/>
      <c r="H21" s="60"/>
      <c r="I21" s="61"/>
      <c r="J21" s="62"/>
      <c r="K21" s="63"/>
    </row>
    <row r="22" spans="2:20" ht="13.5" thickBot="1" x14ac:dyDescent="0.25">
      <c r="B22" s="64"/>
      <c r="C22" s="65"/>
      <c r="D22" s="66"/>
      <c r="E22" s="67"/>
      <c r="G22" s="2"/>
      <c r="H22" s="64"/>
      <c r="I22" s="65"/>
      <c r="J22" s="66"/>
      <c r="K22" s="67"/>
    </row>
    <row r="23" spans="2:20" ht="13.5" thickBot="1" x14ac:dyDescent="0.25">
      <c r="B23" s="68"/>
      <c r="C23" s="69"/>
      <c r="D23" s="70"/>
      <c r="E23" s="71" t="str">
        <f>IF(ISERROR(AVERAGE(DCODS3)),"",MROUND(AVERAGE(DCODS3),0.5))</f>
        <v/>
      </c>
      <c r="G23" s="2"/>
      <c r="H23" s="68"/>
      <c r="I23" s="69"/>
      <c r="J23" s="70"/>
      <c r="K23" s="71" t="str">
        <f>IF(ISERROR(AVERAGE(DCODS4)),"",MROUND(AVERAGE(DCODS4),0.5))</f>
        <v/>
      </c>
    </row>
    <row r="24" spans="2:20" ht="13.5" thickBot="1" x14ac:dyDescent="0.25"/>
    <row r="25" spans="2:20" ht="13.5" thickBot="1" x14ac:dyDescent="0.25">
      <c r="B25" s="160" t="s">
        <v>6</v>
      </c>
      <c r="C25" s="161"/>
      <c r="D25" s="161"/>
      <c r="E25" s="162"/>
      <c r="H25" s="160" t="s">
        <v>9</v>
      </c>
      <c r="I25" s="161"/>
      <c r="J25" s="161"/>
      <c r="K25" s="162"/>
    </row>
    <row r="26" spans="2:20" ht="13.5" thickBot="1" x14ac:dyDescent="0.25">
      <c r="B26" s="56"/>
      <c r="C26" s="56"/>
      <c r="D26" s="56"/>
      <c r="E26" s="56"/>
      <c r="H26" s="56"/>
      <c r="I26" s="56"/>
      <c r="J26" s="56"/>
      <c r="K26" s="56"/>
    </row>
    <row r="27" spans="2:20" ht="25.5" customHeight="1" thickBot="1" x14ac:dyDescent="0.25">
      <c r="B27" s="163" t="s">
        <v>16</v>
      </c>
      <c r="C27" s="164"/>
      <c r="D27" s="165"/>
      <c r="E27" s="57" t="str">
        <f>IF(ISERROR(AVERAGE(DCOAMOYS3,DCOBMOYS3,DCOCMOYS3,DCODMOYS3)),"",ROUND(AVERAGE(DCOAMOYS3,DCOBMOYS3,DCOCMOYS3,DCODMOYS3),1))</f>
        <v/>
      </c>
      <c r="G27" s="36"/>
      <c r="H27" s="163" t="s">
        <v>16</v>
      </c>
      <c r="I27" s="164"/>
      <c r="J27" s="165"/>
      <c r="K27" s="57" t="str">
        <f>IF(ISERROR(AVERAGE(DCOAMOYS4,DCOBMOYS4,DCOCMOYS4,DCODMOYS4)),"",ROUND(AVERAGE(DCOAMOYS4,DCOBMOYS4,DCOCMOYS4,DCODMOYS4),1))</f>
        <v/>
      </c>
    </row>
    <row r="28" spans="2:20" x14ac:dyDescent="0.2">
      <c r="B28" s="56"/>
      <c r="C28" s="56"/>
      <c r="D28" s="56"/>
      <c r="E28" s="58"/>
      <c r="H28" s="56"/>
      <c r="I28" s="56"/>
      <c r="J28" s="56"/>
      <c r="K28" s="58"/>
    </row>
    <row r="29" spans="2:20" ht="13.5" thickBot="1" x14ac:dyDescent="0.25"/>
    <row r="30" spans="2:20" x14ac:dyDescent="0.2">
      <c r="B30" s="147" t="str">
        <f>Semestres12!$B30</f>
        <v>ECG</v>
      </c>
      <c r="C30" s="148"/>
      <c r="D30" s="149"/>
      <c r="E30" s="63"/>
      <c r="G30" s="2"/>
      <c r="H30" s="138"/>
      <c r="I30" s="138"/>
      <c r="J30" s="138"/>
      <c r="K30" s="138"/>
    </row>
    <row r="31" spans="2:20" x14ac:dyDescent="0.2">
      <c r="B31" s="74"/>
      <c r="C31" s="75"/>
      <c r="D31" s="76"/>
      <c r="E31" s="63"/>
      <c r="G31" s="2"/>
      <c r="H31" s="138"/>
      <c r="I31" s="138"/>
      <c r="J31" s="138"/>
      <c r="K31" s="138"/>
    </row>
    <row r="32" spans="2:20" ht="13.5" thickBot="1" x14ac:dyDescent="0.25">
      <c r="B32" s="77"/>
      <c r="C32" s="78"/>
      <c r="D32" s="79"/>
      <c r="E32" s="67"/>
      <c r="G32" s="2"/>
      <c r="H32" s="139"/>
      <c r="I32" s="139"/>
      <c r="J32" s="139"/>
      <c r="K32" s="139"/>
    </row>
    <row r="33" spans="1:18" ht="13.5" thickBot="1" x14ac:dyDescent="0.25">
      <c r="B33" s="80"/>
      <c r="C33" s="81"/>
      <c r="D33" s="82"/>
      <c r="E33" s="83" t="str">
        <f>IF(ISERROR(AVERAGE(ECGS3)),"",MROUND(AVERAGE(ECGS3),0.5))</f>
        <v/>
      </c>
      <c r="G33" s="2"/>
      <c r="H33" s="179" t="s">
        <v>17</v>
      </c>
      <c r="I33" s="180"/>
      <c r="J33" s="181"/>
      <c r="K33" s="134"/>
    </row>
    <row r="35" spans="1:18" ht="15" x14ac:dyDescent="0.2">
      <c r="B35" s="143" t="s">
        <v>13</v>
      </c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</row>
    <row r="36" spans="1:18" x14ac:dyDescent="0.2">
      <c r="A36" s="54"/>
      <c r="B36" s="177"/>
      <c r="C36" s="178"/>
      <c r="D36" s="178"/>
    </row>
    <row r="37" spans="1:18" x14ac:dyDescent="0.2">
      <c r="B37" s="173" t="str">
        <f>IF(_LN2="Choisir langue 2*","* Cliquer sur la cellule, dérouler la liste et sélectionner la langue","")</f>
        <v/>
      </c>
      <c r="C37" s="173"/>
      <c r="D37" s="173"/>
      <c r="E37" s="173"/>
      <c r="F37" s="173"/>
      <c r="G37" s="173"/>
      <c r="H37" s="173"/>
      <c r="I37" s="173"/>
      <c r="J37" s="173"/>
      <c r="K37" s="173"/>
      <c r="P37" s="34"/>
    </row>
    <row r="38" spans="1:18" ht="14.25" x14ac:dyDescent="0.2">
      <c r="B38" s="6"/>
    </row>
    <row r="41" spans="1:18" ht="87.75" customHeight="1" x14ac:dyDescent="1.2"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</row>
  </sheetData>
  <sheetProtection sheet="1" selectLockedCells="1"/>
  <mergeCells count="21">
    <mergeCell ref="B3:Q3"/>
    <mergeCell ref="B35:R35"/>
    <mergeCell ref="B25:E25"/>
    <mergeCell ref="H25:K25"/>
    <mergeCell ref="H27:J27"/>
    <mergeCell ref="B37:K37"/>
    <mergeCell ref="B1:Q1"/>
    <mergeCell ref="B7:D7"/>
    <mergeCell ref="H7:J7"/>
    <mergeCell ref="B12:D12"/>
    <mergeCell ref="H12:J12"/>
    <mergeCell ref="B16:D16"/>
    <mergeCell ref="H16:J16"/>
    <mergeCell ref="B36:D36"/>
    <mergeCell ref="H8:J8"/>
    <mergeCell ref="B8:D8"/>
    <mergeCell ref="B20:D20"/>
    <mergeCell ref="H20:J20"/>
    <mergeCell ref="B27:D27"/>
    <mergeCell ref="B30:D30"/>
    <mergeCell ref="H33:J33"/>
  </mergeCells>
  <phoneticPr fontId="4" type="noConversion"/>
  <conditionalFormatting sqref="B37:K37">
    <cfRule type="cellIs" priority="18" stopIfTrue="1" operator="equal">
      <formula>""</formula>
    </cfRule>
    <cfRule type="cellIs" dxfId="10" priority="19" stopIfTrue="1" operator="notEqual">
      <formula>""</formula>
    </cfRule>
  </conditionalFormatting>
  <conditionalFormatting sqref="E27 K27">
    <cfRule type="cellIs" dxfId="7" priority="1" stopIfTrue="1" operator="lessThan">
      <formula>4</formula>
    </cfRule>
  </conditionalFormatting>
  <conditionalFormatting sqref="G27">
    <cfRule type="cellIs" dxfId="6" priority="2" stopIfTrue="1" operator="equal">
      <formula>"O"</formula>
    </cfRule>
    <cfRule type="cellIs" dxfId="5" priority="3" stopIfTrue="1" operator="equal">
      <formula>"P"</formula>
    </cfRule>
  </conditionalFormatting>
  <dataValidations count="1">
    <dataValidation type="list" allowBlank="1" showInputMessage="1" showErrorMessage="1" sqref="B9:D11 B13:D15 B17:D19 H21:J23 B31:D33 H9:J11 H13:J15 H17:J19 K33 B21:D23" xr:uid="{7EDA7A7B-162B-49BF-A601-3253AD6E344B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O53"/>
  <sheetViews>
    <sheetView showGridLines="0" showZeros="0" zoomScaleNormal="100" workbookViewId="0">
      <selection activeCell="H9" sqref="H9"/>
    </sheetView>
  </sheetViews>
  <sheetFormatPr baseColWidth="10" defaultColWidth="11.5703125" defaultRowHeight="12.75" x14ac:dyDescent="0.2"/>
  <cols>
    <col min="1" max="1" width="2.7109375" style="85" customWidth="1"/>
    <col min="2" max="2" width="61.7109375" style="85" customWidth="1"/>
    <col min="3" max="8" width="6.5703125" style="85" customWidth="1"/>
    <col min="9" max="9" width="12.28515625" style="85" customWidth="1"/>
    <col min="10" max="10" width="5.28515625" style="85" customWidth="1"/>
    <col min="11" max="11" width="5" style="85" customWidth="1"/>
    <col min="12" max="12" width="0.28515625" style="85" customWidth="1"/>
    <col min="13" max="13" width="2.42578125" style="85" customWidth="1"/>
    <col min="14" max="21" width="4.28515625" style="85" customWidth="1"/>
    <col min="22" max="16384" width="11.5703125" style="85"/>
  </cols>
  <sheetData>
    <row r="1" spans="1:249" s="84" customFormat="1" ht="25.15" customHeight="1" x14ac:dyDescent="0.2">
      <c r="B1" s="193" t="str">
        <f>Semestres12!B1</f>
        <v>Assistant-e du commerce de détail</v>
      </c>
      <c r="C1" s="194"/>
      <c r="D1" s="194"/>
      <c r="E1" s="194"/>
      <c r="F1" s="194"/>
      <c r="G1" s="194"/>
      <c r="H1" s="194"/>
      <c r="I1" s="195"/>
      <c r="L1" s="187" t="s">
        <v>13</v>
      </c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</row>
    <row r="2" spans="1:249" s="84" customFormat="1" ht="25.15" customHeight="1" x14ac:dyDescent="0.2">
      <c r="B2" s="142" t="s">
        <v>50</v>
      </c>
      <c r="C2" s="141"/>
      <c r="D2" s="141"/>
      <c r="E2" s="141"/>
      <c r="F2" s="141"/>
      <c r="G2" s="141"/>
      <c r="H2" s="141"/>
      <c r="I2" s="141"/>
      <c r="L2" s="198"/>
      <c r="M2" s="196" t="s">
        <v>49</v>
      </c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</row>
    <row r="4" spans="1:249" ht="15.75" x14ac:dyDescent="0.25">
      <c r="B4" s="185" t="str">
        <f>Semestres12!B3</f>
        <v xml:space="preserve">Nom, prénom de l'étudiant-e : </v>
      </c>
      <c r="C4" s="185"/>
      <c r="D4" s="185"/>
      <c r="E4" s="185"/>
      <c r="F4" s="185"/>
      <c r="G4" s="185"/>
      <c r="H4" s="185"/>
      <c r="I4" s="185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  <c r="DZ4" s="186"/>
      <c r="EA4" s="186"/>
      <c r="EB4" s="186"/>
      <c r="EC4" s="186"/>
      <c r="ED4" s="186"/>
      <c r="EE4" s="186"/>
      <c r="EF4" s="186"/>
      <c r="EG4" s="186"/>
      <c r="EH4" s="186"/>
      <c r="EI4" s="186"/>
      <c r="EJ4" s="186"/>
      <c r="EK4" s="186"/>
      <c r="EL4" s="186"/>
      <c r="EM4" s="186"/>
      <c r="EN4" s="186"/>
      <c r="EO4" s="186"/>
      <c r="EP4" s="186"/>
      <c r="EQ4" s="186"/>
      <c r="ER4" s="186"/>
      <c r="ES4" s="186"/>
      <c r="ET4" s="186"/>
      <c r="EU4" s="186"/>
      <c r="EV4" s="186"/>
      <c r="EW4" s="186"/>
      <c r="EX4" s="186"/>
      <c r="EY4" s="186"/>
      <c r="EZ4" s="186"/>
      <c r="FA4" s="186"/>
      <c r="FB4" s="186"/>
      <c r="FC4" s="186"/>
      <c r="FD4" s="186"/>
      <c r="FE4" s="186"/>
      <c r="FF4" s="186"/>
      <c r="FG4" s="186"/>
      <c r="FH4" s="186"/>
      <c r="FI4" s="186"/>
      <c r="FJ4" s="186"/>
      <c r="FK4" s="186"/>
      <c r="FL4" s="186"/>
      <c r="FM4" s="186"/>
      <c r="FN4" s="186"/>
      <c r="FO4" s="186"/>
      <c r="FP4" s="186"/>
      <c r="FQ4" s="186"/>
      <c r="FR4" s="186"/>
      <c r="FS4" s="186"/>
      <c r="FT4" s="186"/>
      <c r="FU4" s="186"/>
      <c r="FV4" s="186"/>
      <c r="FW4" s="186"/>
      <c r="FX4" s="186"/>
      <c r="FY4" s="186"/>
      <c r="FZ4" s="186"/>
      <c r="GA4" s="186"/>
      <c r="GB4" s="186"/>
      <c r="GC4" s="186"/>
      <c r="GD4" s="186"/>
      <c r="GE4" s="186"/>
      <c r="GF4" s="186"/>
      <c r="GG4" s="186"/>
      <c r="GH4" s="186"/>
      <c r="GI4" s="186"/>
      <c r="GJ4" s="186"/>
      <c r="GK4" s="186"/>
      <c r="GL4" s="186"/>
      <c r="GM4" s="186"/>
      <c r="GN4" s="186"/>
      <c r="GO4" s="186"/>
      <c r="GP4" s="186"/>
      <c r="GQ4" s="186"/>
      <c r="GR4" s="186"/>
      <c r="GS4" s="186"/>
      <c r="GT4" s="186"/>
      <c r="GU4" s="186"/>
      <c r="GV4" s="186"/>
      <c r="GW4" s="186"/>
      <c r="GX4" s="186"/>
      <c r="GY4" s="186"/>
      <c r="GZ4" s="186"/>
      <c r="HA4" s="186"/>
      <c r="HB4" s="186"/>
      <c r="HC4" s="186"/>
      <c r="HD4" s="186"/>
      <c r="HE4" s="186"/>
      <c r="HF4" s="186"/>
      <c r="HG4" s="186"/>
      <c r="HH4" s="186"/>
      <c r="HI4" s="186"/>
      <c r="HJ4" s="186"/>
      <c r="HK4" s="186"/>
      <c r="HL4" s="186"/>
      <c r="HM4" s="186"/>
      <c r="HN4" s="186"/>
      <c r="HO4" s="186"/>
      <c r="HP4" s="186"/>
      <c r="HQ4" s="186"/>
      <c r="HR4" s="186"/>
      <c r="HS4" s="186"/>
      <c r="HT4" s="186"/>
      <c r="HU4" s="186"/>
      <c r="HV4" s="186"/>
      <c r="HW4" s="186"/>
      <c r="HX4" s="186"/>
      <c r="HY4" s="186"/>
      <c r="HZ4" s="186"/>
      <c r="IA4" s="186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</row>
    <row r="5" spans="1:249" ht="16.5" thickBot="1" x14ac:dyDescent="0.3">
      <c r="A5" s="89"/>
      <c r="B5" s="89"/>
      <c r="C5" s="89"/>
      <c r="D5" s="89"/>
      <c r="E5" s="89"/>
      <c r="F5" s="89"/>
      <c r="G5" s="89"/>
      <c r="H5" s="89"/>
      <c r="I5" s="89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</row>
    <row r="6" spans="1:249" ht="30" x14ac:dyDescent="0.25">
      <c r="A6" s="89"/>
      <c r="B6" s="123" t="s">
        <v>18</v>
      </c>
      <c r="C6" s="188" t="s">
        <v>19</v>
      </c>
      <c r="D6" s="189"/>
      <c r="E6" s="189"/>
      <c r="F6" s="190"/>
      <c r="G6" s="191" t="s">
        <v>20</v>
      </c>
      <c r="H6" s="124"/>
      <c r="I6" s="90" t="s">
        <v>21</v>
      </c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</row>
    <row r="7" spans="1:249" ht="99.75" thickBot="1" x14ac:dyDescent="0.3">
      <c r="A7" s="89"/>
      <c r="B7" s="125"/>
      <c r="C7" s="126" t="s">
        <v>22</v>
      </c>
      <c r="D7" s="126" t="s">
        <v>23</v>
      </c>
      <c r="E7" s="126" t="s">
        <v>24</v>
      </c>
      <c r="F7" s="127" t="s">
        <v>25</v>
      </c>
      <c r="G7" s="192"/>
      <c r="H7" s="128" t="s">
        <v>26</v>
      </c>
      <c r="I7" s="91"/>
      <c r="J7" s="88"/>
      <c r="K7" s="88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</row>
    <row r="8" spans="1:249" ht="15.75" customHeight="1" thickBot="1" x14ac:dyDescent="0.3">
      <c r="A8" s="89"/>
      <c r="B8" s="123" t="s">
        <v>44</v>
      </c>
      <c r="C8" s="92"/>
      <c r="D8" s="93"/>
      <c r="E8" s="93"/>
      <c r="F8" s="93"/>
      <c r="G8" s="94"/>
      <c r="H8" s="95"/>
      <c r="I8" s="95"/>
      <c r="J8" s="88"/>
      <c r="K8" s="88"/>
      <c r="L8" s="85">
        <v>6</v>
      </c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</row>
    <row r="9" spans="1:249" ht="48.75" customHeight="1" thickBot="1" x14ac:dyDescent="0.3">
      <c r="A9" s="89"/>
      <c r="B9" s="129" t="s">
        <v>27</v>
      </c>
      <c r="C9" s="92"/>
      <c r="D9" s="93"/>
      <c r="E9" s="93"/>
      <c r="F9" s="93"/>
      <c r="G9" s="96"/>
      <c r="H9" s="97"/>
      <c r="I9" s="95"/>
      <c r="J9" s="88"/>
      <c r="K9" s="88"/>
      <c r="L9" s="85">
        <v>5.5</v>
      </c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</row>
    <row r="10" spans="1:249" ht="31.5" customHeight="1" thickBot="1" x14ac:dyDescent="0.3">
      <c r="A10" s="89"/>
      <c r="B10" s="129" t="s">
        <v>28</v>
      </c>
      <c r="C10" s="98"/>
      <c r="D10" s="99"/>
      <c r="E10" s="99"/>
      <c r="F10" s="100"/>
      <c r="G10" s="101"/>
      <c r="H10" s="102"/>
      <c r="I10" s="103">
        <f>IF(ISERROR(SUM(H9*0.7,H10*0.3)),"",ROUND(SUM(H9*0.7,H10*0.3),1))</f>
        <v>0</v>
      </c>
      <c r="J10" s="88"/>
      <c r="K10" s="88"/>
      <c r="L10" s="85">
        <v>5</v>
      </c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</row>
    <row r="11" spans="1:249" ht="15.75" customHeight="1" thickBot="1" x14ac:dyDescent="0.3">
      <c r="A11" s="89"/>
      <c r="B11" s="123" t="s">
        <v>29</v>
      </c>
      <c r="C11" s="92"/>
      <c r="D11" s="93"/>
      <c r="E11" s="93"/>
      <c r="F11" s="93"/>
      <c r="G11" s="96"/>
      <c r="H11" s="104"/>
      <c r="I11" s="105"/>
      <c r="L11" s="85">
        <v>4.5</v>
      </c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</row>
    <row r="12" spans="1:249" ht="16.5" thickBot="1" x14ac:dyDescent="0.3">
      <c r="A12" s="89"/>
      <c r="B12" s="129" t="s">
        <v>30</v>
      </c>
      <c r="C12" s="92"/>
      <c r="D12" s="106"/>
      <c r="E12" s="93"/>
      <c r="F12" s="93"/>
      <c r="G12" s="96"/>
      <c r="H12" s="97"/>
      <c r="I12" s="107"/>
      <c r="L12" s="85">
        <v>4</v>
      </c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</row>
    <row r="13" spans="1:249" ht="16.5" thickBot="1" x14ac:dyDescent="0.3">
      <c r="A13" s="89"/>
      <c r="B13" s="129" t="s">
        <v>31</v>
      </c>
      <c r="C13" s="92"/>
      <c r="D13" s="93"/>
      <c r="E13" s="93"/>
      <c r="F13" s="93"/>
      <c r="G13" s="96"/>
      <c r="H13" s="97"/>
      <c r="I13" s="108"/>
      <c r="L13" s="85">
        <v>3.5</v>
      </c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</row>
    <row r="14" spans="1:249" ht="16.5" thickBot="1" x14ac:dyDescent="0.3">
      <c r="A14" s="89"/>
      <c r="B14" s="129" t="s">
        <v>32</v>
      </c>
      <c r="C14" s="98"/>
      <c r="D14" s="99"/>
      <c r="E14" s="99"/>
      <c r="F14" s="100"/>
      <c r="G14" s="101"/>
      <c r="H14" s="97"/>
      <c r="I14" s="103">
        <f>ROUND(IF(SUM(H12:H14)&gt;0,SUM(H12*0.5,H13*0.25,H14*0.25),"0.0"),1)</f>
        <v>0</v>
      </c>
      <c r="L14" s="85">
        <v>3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</row>
    <row r="15" spans="1:249" ht="15.75" customHeight="1" thickBot="1" x14ac:dyDescent="0.3">
      <c r="A15" s="89"/>
      <c r="B15" s="130" t="s">
        <v>33</v>
      </c>
      <c r="C15" s="109"/>
      <c r="D15" s="110"/>
      <c r="E15" s="93"/>
      <c r="F15" s="93"/>
      <c r="G15" s="96"/>
      <c r="H15" s="95"/>
      <c r="I15" s="95"/>
      <c r="L15" s="85">
        <v>2.5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</row>
    <row r="16" spans="1:249" ht="16.5" thickBot="1" x14ac:dyDescent="0.3">
      <c r="A16" s="89"/>
      <c r="B16" s="131" t="s">
        <v>34</v>
      </c>
      <c r="C16" s="135" t="str">
        <f>ECGMOYS1</f>
        <v/>
      </c>
      <c r="D16" s="135" t="str">
        <f>ECGMOYS2</f>
        <v/>
      </c>
      <c r="E16" s="135" t="str">
        <f>ECGMOYS3</f>
        <v/>
      </c>
      <c r="F16" s="137"/>
      <c r="G16" s="111" t="str">
        <f>IF(SUM(C16,D16,F16),ROUND(2*AVERAGE(C16,D16,F16),0)/2,"")</f>
        <v/>
      </c>
      <c r="H16" s="95"/>
      <c r="I16" s="95"/>
      <c r="L16" s="87">
        <v>2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</row>
    <row r="17" spans="1:249" ht="16.5" thickBot="1" x14ac:dyDescent="0.3">
      <c r="A17" s="89"/>
      <c r="B17" s="131" t="s">
        <v>35</v>
      </c>
      <c r="C17" s="92"/>
      <c r="D17" s="93"/>
      <c r="E17" s="99"/>
      <c r="F17" s="99"/>
      <c r="G17" s="101"/>
      <c r="H17" s="140">
        <f>ECGMOYS4</f>
        <v>0</v>
      </c>
      <c r="I17" s="103" t="str">
        <f>IF(ISERROR(SUM(G16*0.5,H17*0.5)),"",ROUND(SUM(G16*0.5,H17*0.5),1))</f>
        <v/>
      </c>
      <c r="L17" s="85">
        <v>1.5</v>
      </c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</row>
    <row r="18" spans="1:249" ht="15.75" customHeight="1" thickBot="1" x14ac:dyDescent="0.3">
      <c r="A18" s="89"/>
      <c r="B18" s="123" t="s">
        <v>36</v>
      </c>
      <c r="C18" s="109"/>
      <c r="D18" s="110"/>
      <c r="E18" s="93"/>
      <c r="F18" s="93"/>
      <c r="G18" s="96"/>
      <c r="H18" s="95"/>
      <c r="I18" s="95"/>
      <c r="L18" s="87">
        <v>1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</row>
    <row r="19" spans="1:249" ht="16.5" thickBot="1" x14ac:dyDescent="0.3">
      <c r="A19" s="89"/>
      <c r="B19" s="131" t="s">
        <v>37</v>
      </c>
      <c r="C19" s="92"/>
      <c r="D19" s="132"/>
      <c r="E19" s="132"/>
      <c r="F19" s="93"/>
      <c r="G19" s="111" t="str">
        <f>IF(SUM(D19:E19),ROUND(2*AVERAGE(D19:E19),0)/2,"")</f>
        <v/>
      </c>
      <c r="H19" s="95"/>
      <c r="I19" s="95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</row>
    <row r="20" spans="1:249" ht="16.5" thickBot="1" x14ac:dyDescent="0.3">
      <c r="A20" s="89"/>
      <c r="B20" s="131" t="s">
        <v>38</v>
      </c>
      <c r="C20" s="135" t="str">
        <f>Semestre1</f>
        <v/>
      </c>
      <c r="D20" s="135" t="str">
        <f>Semestre2</f>
        <v/>
      </c>
      <c r="E20" s="135" t="str">
        <f>Semestre3</f>
        <v/>
      </c>
      <c r="F20" s="136" t="str">
        <f>Semestre4</f>
        <v/>
      </c>
      <c r="G20" s="111" t="str">
        <f>IF(SUM(C20:F20),ROUND(2*AVERAGE(C20:F20),0)/2,"")</f>
        <v/>
      </c>
      <c r="H20" s="95"/>
      <c r="I20" s="95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</row>
    <row r="21" spans="1:249" ht="16.5" thickBot="1" x14ac:dyDescent="0.3">
      <c r="A21" s="89"/>
      <c r="B21" s="131" t="s">
        <v>39</v>
      </c>
      <c r="C21" s="112"/>
      <c r="D21" s="132"/>
      <c r="E21" s="99"/>
      <c r="F21" s="132"/>
      <c r="G21" s="111" t="str">
        <f>IF(SUM(C21:F21),ROUND(2*AVERAGE(C21:F21),0)/2,"")</f>
        <v/>
      </c>
      <c r="H21" s="100"/>
      <c r="I21" s="103" t="str">
        <f>IF(ISERROR(SUM(G19*0.25,G20*0.5,G21*0.25)),"",ROUND(SUM(G19*0.25,G20*0.5,G21*0.25),1))</f>
        <v/>
      </c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</row>
    <row r="22" spans="1:249" ht="16.5" thickBot="1" x14ac:dyDescent="0.3">
      <c r="A22" s="89"/>
      <c r="B22" s="113"/>
      <c r="C22" s="113"/>
      <c r="D22" s="113"/>
      <c r="E22" s="113"/>
      <c r="F22" s="113"/>
      <c r="G22" s="113"/>
      <c r="H22" s="113"/>
      <c r="I22" s="113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</row>
    <row r="23" spans="1:249" ht="16.5" thickBot="1" x14ac:dyDescent="0.3">
      <c r="A23" s="89"/>
      <c r="B23" s="114" t="s">
        <v>40</v>
      </c>
      <c r="C23" s="115"/>
      <c r="D23" s="116"/>
      <c r="E23" s="116"/>
      <c r="F23" s="116"/>
      <c r="G23" s="116"/>
      <c r="H23" s="117"/>
      <c r="I23" s="118" t="str">
        <f>IF(ISERROR(SUM(I10*0.3,I14*0.3,I17*0.1,,I21*0.3)),"",ROUND(SUM(I10*0.3,I14*0.3,I17*0.1,,I21*0.3),1))</f>
        <v/>
      </c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</row>
    <row r="24" spans="1:249" ht="16.5" thickBot="1" x14ac:dyDescent="0.3">
      <c r="A24" s="89"/>
      <c r="B24" s="114" t="s">
        <v>41</v>
      </c>
      <c r="C24" s="115"/>
      <c r="D24" s="116"/>
      <c r="E24" s="116"/>
      <c r="F24" s="116"/>
      <c r="G24" s="116"/>
      <c r="H24" s="117"/>
      <c r="I24" s="119">
        <f>I10</f>
        <v>0</v>
      </c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</row>
    <row r="25" spans="1:249" ht="16.5" thickBot="1" x14ac:dyDescent="0.3">
      <c r="A25" s="89"/>
      <c r="B25" s="114" t="s">
        <v>42</v>
      </c>
      <c r="C25" s="182" t="str">
        <f>IF(AND(I10&gt;=4,I23&gt;=4),"réussi","échec")</f>
        <v>échec</v>
      </c>
      <c r="D25" s="183"/>
      <c r="E25" s="183"/>
      <c r="F25" s="183"/>
      <c r="G25" s="183"/>
      <c r="H25" s="183"/>
      <c r="I25" s="184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</row>
    <row r="26" spans="1:249" ht="15.75" x14ac:dyDescent="0.25">
      <c r="A26" s="89"/>
      <c r="B26" s="120"/>
      <c r="C26"/>
      <c r="D26"/>
      <c r="E26"/>
      <c r="F26"/>
      <c r="G26"/>
      <c r="H26"/>
      <c r="I2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</row>
    <row r="27" spans="1:249" ht="15.75" x14ac:dyDescent="0.25">
      <c r="A27" s="89"/>
      <c r="B27" s="121" t="s">
        <v>43</v>
      </c>
      <c r="C27" s="122"/>
      <c r="D27" s="122"/>
      <c r="E27" s="122"/>
      <c r="F27" s="122"/>
      <c r="G27" s="122"/>
      <c r="H27" s="122"/>
      <c r="I27" s="122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</row>
    <row r="28" spans="1:249" ht="78.75" customHeight="1" x14ac:dyDescent="0.2"/>
    <row r="29" spans="1:249" ht="9.6" customHeight="1" x14ac:dyDescent="0.2"/>
    <row r="35" spans="2:11" ht="84" customHeight="1" x14ac:dyDescent="0.2"/>
    <row r="36" spans="2:11" s="87" customFormat="1" ht="9.6" customHeight="1" x14ac:dyDescent="0.2">
      <c r="B36" s="85"/>
      <c r="C36" s="85"/>
      <c r="D36" s="85"/>
      <c r="E36" s="85"/>
      <c r="F36" s="85"/>
      <c r="G36" s="85"/>
      <c r="H36" s="85"/>
      <c r="I36" s="85"/>
      <c r="J36" s="85"/>
      <c r="K36" s="85"/>
    </row>
    <row r="38" spans="2:11" s="87" customFormat="1" x14ac:dyDescent="0.2">
      <c r="B38" s="85"/>
      <c r="C38" s="85"/>
      <c r="D38" s="85"/>
      <c r="E38" s="85"/>
      <c r="F38" s="85"/>
      <c r="G38" s="85"/>
      <c r="H38" s="85"/>
      <c r="I38" s="85"/>
      <c r="J38" s="85"/>
      <c r="K38" s="85"/>
    </row>
    <row r="40" spans="2:11" s="87" customFormat="1" ht="8.4499999999999993" customHeight="1" x14ac:dyDescent="0.2">
      <c r="B40" s="85"/>
      <c r="C40" s="85"/>
      <c r="D40" s="85"/>
      <c r="E40" s="85"/>
      <c r="F40" s="85"/>
      <c r="G40" s="85"/>
      <c r="H40" s="85"/>
      <c r="I40" s="85"/>
      <c r="J40" s="85"/>
      <c r="K40" s="85"/>
    </row>
    <row r="45" spans="2:11" ht="16.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</sheetData>
  <sheetProtection sheet="1" selectLockedCells="1"/>
  <mergeCells count="21">
    <mergeCell ref="L1:Z1"/>
    <mergeCell ref="Z4:AO4"/>
    <mergeCell ref="C6:F6"/>
    <mergeCell ref="G6:G7"/>
    <mergeCell ref="B1:I1"/>
    <mergeCell ref="M2:Z2"/>
    <mergeCell ref="C25:I25"/>
    <mergeCell ref="B4:I4"/>
    <mergeCell ref="BF4:BU4"/>
    <mergeCell ref="AP4:BE4"/>
    <mergeCell ref="HZ4:IO4"/>
    <mergeCell ref="BV4:CK4"/>
    <mergeCell ref="CL4:DA4"/>
    <mergeCell ref="DB4:DQ4"/>
    <mergeCell ref="DR4:EG4"/>
    <mergeCell ref="EH4:EW4"/>
    <mergeCell ref="EX4:FM4"/>
    <mergeCell ref="FN4:GC4"/>
    <mergeCell ref="GD4:GS4"/>
    <mergeCell ref="GT4:HI4"/>
    <mergeCell ref="HJ4:HY4"/>
  </mergeCells>
  <conditionalFormatting sqref="C25">
    <cfRule type="containsText" dxfId="4" priority="5" operator="containsText" text="nicht bestanden">
      <formula>NOT(ISERROR(SEARCH("nicht bestanden",C25)))</formula>
    </cfRule>
  </conditionalFormatting>
  <conditionalFormatting sqref="I24">
    <cfRule type="cellIs" dxfId="3" priority="3" operator="lessThan">
      <formula>4</formula>
    </cfRule>
  </conditionalFormatting>
  <conditionalFormatting sqref="I23">
    <cfRule type="cellIs" dxfId="2" priority="4" operator="lessThan">
      <formula>4</formula>
    </cfRule>
  </conditionalFormatting>
  <conditionalFormatting sqref="C23:H23">
    <cfRule type="cellIs" dxfId="1" priority="2" operator="lessThan">
      <formula>4</formula>
    </cfRule>
  </conditionalFormatting>
  <conditionalFormatting sqref="C24:H24">
    <cfRule type="cellIs" dxfId="0" priority="1" operator="lessThan">
      <formula>4</formula>
    </cfRule>
  </conditionalFormatting>
  <dataValidations count="1">
    <dataValidation type="list" allowBlank="1" showInputMessage="1" showErrorMessage="1" sqref="H9:H10 H12:H14 D19:E19 D21 F21" xr:uid="{D9FFA4AB-D1B1-4EBF-9DC5-FA714C67AAD3}">
      <formula1>$L$8:$L$18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  <drawing r:id="rId2"/>
  <legacyDrawing r:id="rId3"/>
  <picture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3 N O V r w q + 6 S k A A A A 9 g A A A B I A H A B D b 2 5 m a W c v U G F j a 2 F n Z S 5 4 b W w g o h g A K K A U A A A A A A A A A A A A A A A A A A A A A A A A A A A A h Y + x D o I w G I R f h X S n L X U x 5 K c M L A 6 S m J g Y 1 6 Y U a I R i 2 m J 5 N w c f y V c Q o 6 i b 4 9 1 9 l 9 z d r z f I p 7 6 L L s o 6 P Z g M J Z i i S B k 5 V N o 0 G R p 9 H a 9 R z m E n 5 E k 0 K p p h 4 9 L J 6 Q y 1 3 p 9 T Q k I I O K z w Y B v C K E 3 I s d z u Z a t 6 E W v j v D B S o U + r + t 9 C H A 6 v M Z z h h D L M 6 L w J y G J C q c 0 X Y H P 2 T H 9 M K M b O j 1 b x 2 s b F B s g i g b w / 8 A d Q S w M E F A A C A A g A W 3 N O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t z T l Y o i k e 4 D g A A A B E A A A A T A B w A R m 9 y b X V s Y X M v U 2 V j d G l v b j E u b S C i G A A o o B Q A A A A A A A A A A A A A A A A A A A A A A A A A A A A r T k 0 u y c z P U w i G 0 I b W A F B L A Q I t A B Q A A g A I A F t z T l a 8 K v u k p A A A A P Y A A A A S A A A A A A A A A A A A A A A A A A A A A A B D b 2 5 m a W c v U G F j a 2 F n Z S 5 4 b W x Q S w E C L Q A U A A I A C A B b c 0 5 W D 8 r p q 6 Q A A A D p A A A A E w A A A A A A A A A A A A A A A A D w A A A A W 0 N v b n R l b n R f V H l w Z X N d L n h t b F B L A Q I t A B Q A A g A I A F t z T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P G J k n P H 2 + Q a 3 7 5 l + j 3 B a k A A A A A A I A A A A A A A N m A A D A A A A A E A A A A F 3 7 N V G S j F W 7 w G V k e 6 f j 2 p A A A A A A B I A A A K A A A A A Q A A A A B j X t A J M A i 4 + k I R 6 3 e N y S n V A A A A A c l D H 0 v m X m k n e E v 3 7 v O e Z P 3 3 u E v z m Q L S H 4 B R D 5 T m 4 q V K N l p j w 3 U y z H s c Y w q 6 h u E y 9 O 9 b V O b y V q + c 8 2 V T g e S m A n 2 f E c j s j y T u B B D K k 1 n T V A t B Q A A A D 8 X s F p / q x 2 z P b J x L S n t / J U v U 8 + H w = = < / D a t a M a s h u p > 
</file>

<file path=customXml/itemProps1.xml><?xml version="1.0" encoding="utf-8"?>
<ds:datastoreItem xmlns:ds="http://schemas.openxmlformats.org/officeDocument/2006/customXml" ds:itemID="{A4B1A189-66F2-4C2E-A772-49DCE4D6128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48</vt:i4>
      </vt:variant>
    </vt:vector>
  </HeadingPairs>
  <TitlesOfParts>
    <vt:vector size="51" baseType="lpstr">
      <vt:lpstr>Semestres12</vt:lpstr>
      <vt:lpstr>Semestres34</vt:lpstr>
      <vt:lpstr>AFP</vt:lpstr>
      <vt:lpstr>_LN2</vt:lpstr>
      <vt:lpstr>DCOAMOYS1</vt:lpstr>
      <vt:lpstr>DCOAMOYS2</vt:lpstr>
      <vt:lpstr>DCOAMOYS3</vt:lpstr>
      <vt:lpstr>DCOAMOYS4</vt:lpstr>
      <vt:lpstr>DCOAS1</vt:lpstr>
      <vt:lpstr>DCOAS2</vt:lpstr>
      <vt:lpstr>DCOAS3</vt:lpstr>
      <vt:lpstr>DCOAS4</vt:lpstr>
      <vt:lpstr>DCOBMOYS1</vt:lpstr>
      <vt:lpstr>DCOBMOYS2</vt:lpstr>
      <vt:lpstr>DCOBMOYS3</vt:lpstr>
      <vt:lpstr>DCOBMOYS4</vt:lpstr>
      <vt:lpstr>DCOBS1</vt:lpstr>
      <vt:lpstr>DCOBS2</vt:lpstr>
      <vt:lpstr>DCOBS3</vt:lpstr>
      <vt:lpstr>DCOBS4</vt:lpstr>
      <vt:lpstr>DCOCMOYS1</vt:lpstr>
      <vt:lpstr>DCOCMOYS2</vt:lpstr>
      <vt:lpstr>DCOCMOYS3</vt:lpstr>
      <vt:lpstr>DCOCMOYS4</vt:lpstr>
      <vt:lpstr>DCOCS1</vt:lpstr>
      <vt:lpstr>DCOCS2</vt:lpstr>
      <vt:lpstr>DCOCS3</vt:lpstr>
      <vt:lpstr>DCOCS4</vt:lpstr>
      <vt:lpstr>DCODMOYS1</vt:lpstr>
      <vt:lpstr>DCODMOYS2</vt:lpstr>
      <vt:lpstr>DCODMOYS3</vt:lpstr>
      <vt:lpstr>DCODMOYS4</vt:lpstr>
      <vt:lpstr>DCODS1</vt:lpstr>
      <vt:lpstr>DCODS2</vt:lpstr>
      <vt:lpstr>DCODS3</vt:lpstr>
      <vt:lpstr>DCODS4</vt:lpstr>
      <vt:lpstr>ECGMOYS1</vt:lpstr>
      <vt:lpstr>ECGMOYS2</vt:lpstr>
      <vt:lpstr>ECGMOYS3</vt:lpstr>
      <vt:lpstr>ECGMOYS4</vt:lpstr>
      <vt:lpstr>ECGS1</vt:lpstr>
      <vt:lpstr>Semestres12!ECGS2</vt:lpstr>
      <vt:lpstr>ECGS3</vt:lpstr>
      <vt:lpstr>ECGS4</vt:lpstr>
      <vt:lpstr>Semestre1</vt:lpstr>
      <vt:lpstr>Semestre2</vt:lpstr>
      <vt:lpstr>Semestre3</vt:lpstr>
      <vt:lpstr>Semestre4</vt:lpstr>
      <vt:lpstr>AFP!Zone_d_impression</vt:lpstr>
      <vt:lpstr>Semestres12!Zone_d_impression</vt:lpstr>
      <vt:lpstr>Semestres34!Zone_d_impression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Pablo Tourino</cp:lastModifiedBy>
  <cp:lastPrinted>2023-02-14T13:58:04Z</cp:lastPrinted>
  <dcterms:created xsi:type="dcterms:W3CDTF">2012-06-05T12:09:28Z</dcterms:created>
  <dcterms:modified xsi:type="dcterms:W3CDTF">2023-09-27T10:41:45Z</dcterms:modified>
</cp:coreProperties>
</file>