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ED694FCA-F83C-4A48-8787-32B4A409140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emestres12" sheetId="1" r:id="rId1"/>
    <sheet name="Semestres34" sheetId="7" r:id="rId2"/>
    <sheet name="Semestres56" sheetId="8" r:id="rId3"/>
    <sheet name="CFC" sheetId="5" r:id="rId4"/>
  </sheets>
  <definedNames>
    <definedName name="_DC">Semestres12!$B$28</definedName>
    <definedName name="_Option" localSheetId="2">Semestres56!$B$20</definedName>
    <definedName name="DC_S1">Semestres12!$B$29:$D$31</definedName>
    <definedName name="DC_S2">Semestres12!$H$29:$J$31</definedName>
    <definedName name="DC_S3" localSheetId="1">Semestres34!$B$29:$D$31</definedName>
    <definedName name="DC_S4" localSheetId="1">Semestres34!$H$29:$J$31</definedName>
    <definedName name="DCMOYS1">Semestres12!$E$31</definedName>
    <definedName name="DCMOYS2">Semestres12!$K$31</definedName>
    <definedName name="DCMOYS3" localSheetId="1">Semestres34!$E$31</definedName>
    <definedName name="DCMOYS4" localSheetId="1">Semestres34!$K$31</definedName>
    <definedName name="DCOAMOYS1">Semestres12!$E$11</definedName>
    <definedName name="DCOAMOYS2">Semestres12!$K$11</definedName>
    <definedName name="DCOAMOYS3">Semestres34!$E$11</definedName>
    <definedName name="DCOAMOYS4" localSheetId="1">Semestres34!$K$11</definedName>
    <definedName name="DCOAMOYS5">Semestres56!$E$11</definedName>
    <definedName name="DCOAMOYS6">Semestres56!$K$11</definedName>
    <definedName name="DCOAS1">Semestres12!$B$9:$D$11</definedName>
    <definedName name="DCOAS2">Semestres12!$H$9:$J$11</definedName>
    <definedName name="DCOAS3" localSheetId="1">Semestres34!$B$9:$D$11</definedName>
    <definedName name="DCOAS4" localSheetId="1">Semestres34!$H$9:$J$11</definedName>
    <definedName name="DCOAS5" localSheetId="2">Semestres56!$B$9:$D$11</definedName>
    <definedName name="DCOAS6" localSheetId="2">Semestres56!$H$9:$J$11</definedName>
    <definedName name="DCOBMOYS1">Semestres12!$E$15</definedName>
    <definedName name="DCOBMOYS2">Semestres12!$K$15</definedName>
    <definedName name="DCOBMOYS3" localSheetId="1">Semestres34!$E$15</definedName>
    <definedName name="DCOBMOYS4" localSheetId="1">Semestres34!$K$15</definedName>
    <definedName name="DCOBMOYS5" localSheetId="2">Semestres56!$E$15</definedName>
    <definedName name="DCOBMOYS6" localSheetId="2">Semestres56!$K$15</definedName>
    <definedName name="DCOBS1">Semestres12!$B$13:$D$15</definedName>
    <definedName name="DCOBS2">Semestres12!$H$13:$J$15</definedName>
    <definedName name="DCOBS3" localSheetId="1">Semestres34!$B$13:$D$15</definedName>
    <definedName name="DCOBS4" localSheetId="1">Semestres34!$H$13:$J$15</definedName>
    <definedName name="DCOBS5" localSheetId="2">Semestres56!$B$13:$D$15</definedName>
    <definedName name="DCOBS6" localSheetId="2">Semestres56!$H$13:$J$15</definedName>
    <definedName name="DCOCMOYS1">Semestres12!$E$19</definedName>
    <definedName name="DCOCMOYS2">Semestres12!$K$19</definedName>
    <definedName name="DCOCMOYS3" localSheetId="1">Semestres34!$E$19</definedName>
    <definedName name="DCOCMOYS4" localSheetId="1">Semestres34!$K$19</definedName>
    <definedName name="DCOCMOYS5" localSheetId="2">Semestres56!$E$19</definedName>
    <definedName name="DCOCMOYS6" localSheetId="2">Semestres56!$K$19</definedName>
    <definedName name="DCOCS1">Semestres12!$B$17:$D$19</definedName>
    <definedName name="DCOCS2">Semestres12!$H$17:$J$19</definedName>
    <definedName name="DCOCS3" localSheetId="1">Semestres34!$B$17:$D$19</definedName>
    <definedName name="DCOCS4" localSheetId="1">Semestres34!$H$17:$J$19</definedName>
    <definedName name="DCOCS5" localSheetId="2">Semestres56!$B$17:$D$19</definedName>
    <definedName name="DCOCS6" localSheetId="2">Semestres56!$H$17:$J$19</definedName>
    <definedName name="DCODMOYS1">Semestres12!$E$23</definedName>
    <definedName name="DCODMOYS2">Semestres12!$K$23</definedName>
    <definedName name="DCODMOYS3" localSheetId="1">Semestres34!$E$23</definedName>
    <definedName name="DCODMOYS4" localSheetId="1">Semestres34!$K$23</definedName>
    <definedName name="DCODS1">Semestres12!$B$21:$D$23</definedName>
    <definedName name="DCODS2">Semestres12!$H$21:$J$23</definedName>
    <definedName name="DCODS3" localSheetId="1">Semestres34!$B$21:$D$23</definedName>
    <definedName name="DCODS4" localSheetId="1">Semestres34!$H$21:$J$23</definedName>
    <definedName name="DCOEMOYS1">Semestres12!$E$27</definedName>
    <definedName name="DCOEMOYS2">Semestres12!$K$27</definedName>
    <definedName name="DCOEMOYS3" localSheetId="1">Semestres34!$E$27</definedName>
    <definedName name="DCOEMOYS4" localSheetId="1">Semestres34!$K$27</definedName>
    <definedName name="DCOES1">Semestres12!$B$25:$D$27</definedName>
    <definedName name="DCOES2">Semestres12!$H$25:$J$27</definedName>
    <definedName name="DCOES3" localSheetId="1">Semestres34!$B$25:$D$27</definedName>
    <definedName name="DCOES4" localSheetId="1">Semestres34!$H$25:$J$27</definedName>
    <definedName name="Option_S5" localSheetId="2">Semestres56!$B$21:$D$23</definedName>
    <definedName name="Option_S6" localSheetId="2">Semestres56!$H$21:$J$23</definedName>
    <definedName name="OptionMOYS5" localSheetId="2">Semestres56!$E$23</definedName>
    <definedName name="OptionMOYS6" localSheetId="2">Semestres56!$K$23</definedName>
    <definedName name="Semestre1">Semestres12!$E$35</definedName>
    <definedName name="Semestre2">Semestres12!$K$35</definedName>
    <definedName name="Semestre3">Semestres34!$E$35</definedName>
    <definedName name="Semestre4">Semestres34!$K$35</definedName>
    <definedName name="Semestre5">Semestres56!$E$27</definedName>
    <definedName name="Semestre6">Semestres56!$K$27</definedName>
    <definedName name="_xlnm.Print_Area" localSheetId="3">CFC!$A$1:$H$26</definedName>
    <definedName name="_xlnm.Print_Area" localSheetId="0">Semestres12!$B$3:$O$40</definedName>
    <definedName name="_xlnm.Print_Area" localSheetId="1">Semestres34!$B$3:$O$38</definedName>
    <definedName name="_xlnm.Print_Area" localSheetId="2">Semestres56!$B$3:$O$32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8" l="1"/>
  <c r="K27" i="8"/>
  <c r="G12" i="5"/>
  <c r="E11" i="8"/>
  <c r="E15" i="8"/>
  <c r="E27" i="8"/>
  <c r="G11" i="5"/>
  <c r="K11" i="7"/>
  <c r="K35" i="7"/>
  <c r="G10" i="5"/>
  <c r="E11" i="7"/>
  <c r="E35" i="7"/>
  <c r="G9" i="5"/>
  <c r="K11" i="1"/>
  <c r="K35" i="1"/>
  <c r="G8" i="5"/>
  <c r="E15" i="1"/>
  <c r="E19" i="1"/>
  <c r="E23" i="1"/>
  <c r="E27" i="1"/>
  <c r="E11" i="1"/>
  <c r="E35" i="1"/>
  <c r="G7" i="5"/>
  <c r="C13" i="5"/>
  <c r="K31" i="1"/>
  <c r="E31" i="1"/>
  <c r="G26" i="5"/>
  <c r="E23" i="8"/>
  <c r="K23" i="8"/>
  <c r="F11" i="8"/>
  <c r="B30" i="8"/>
  <c r="B1" i="8"/>
  <c r="B3" i="8"/>
  <c r="H20" i="8"/>
  <c r="N19" i="8"/>
  <c r="K19" i="8"/>
  <c r="L19" i="8"/>
  <c r="E19" i="8"/>
  <c r="F19" i="8"/>
  <c r="H16" i="8"/>
  <c r="N15" i="8"/>
  <c r="L15" i="8"/>
  <c r="F15" i="8"/>
  <c r="H12" i="8"/>
  <c r="N11" i="8"/>
  <c r="K11" i="8"/>
  <c r="L11" i="8"/>
  <c r="H8" i="8"/>
  <c r="B1" i="7"/>
  <c r="B3" i="7"/>
  <c r="K31" i="7"/>
  <c r="E31" i="7"/>
  <c r="K27" i="7"/>
  <c r="E27" i="7"/>
  <c r="H24" i="7"/>
  <c r="K23" i="7"/>
  <c r="E23" i="7"/>
  <c r="H20" i="7"/>
  <c r="N19" i="7"/>
  <c r="K19" i="7"/>
  <c r="L19" i="7"/>
  <c r="E19" i="7"/>
  <c r="F19" i="7"/>
  <c r="H16" i="7"/>
  <c r="N15" i="7"/>
  <c r="K15" i="7"/>
  <c r="L15" i="7"/>
  <c r="E15" i="7"/>
  <c r="F15" i="7"/>
  <c r="H12" i="7"/>
  <c r="N11" i="7"/>
  <c r="L11" i="7"/>
  <c r="H8" i="7"/>
  <c r="F11" i="7"/>
  <c r="B38" i="1"/>
  <c r="H28" i="1"/>
  <c r="B28" i="7"/>
  <c r="B3" i="5"/>
  <c r="E13" i="5"/>
  <c r="H20" i="1"/>
  <c r="K23" i="1"/>
  <c r="K27" i="1"/>
  <c r="H24" i="1"/>
  <c r="H8" i="1"/>
  <c r="B1" i="5"/>
  <c r="H16" i="1"/>
  <c r="H12" i="1"/>
  <c r="N11" i="1"/>
  <c r="F11" i="1"/>
  <c r="K15" i="1"/>
  <c r="K19" i="1"/>
  <c r="G13" i="5"/>
  <c r="L15" i="1"/>
  <c r="L19" i="1"/>
  <c r="L11" i="1"/>
  <c r="F19" i="1"/>
  <c r="F15" i="1"/>
  <c r="N19" i="1"/>
  <c r="N15" i="1"/>
  <c r="H28" i="7"/>
  <c r="G15" i="5"/>
  <c r="G28" i="5"/>
  <c r="G2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sz val="9"/>
            <color indexed="81"/>
            <rFont val="Tahoma"/>
            <family val="2"/>
          </rPr>
          <t>Travail au sein de structures d'activité et d'organisations dynamiques</t>
        </r>
      </text>
    </comment>
    <comment ref="B12" authorId="0" shapeId="0" xr:uid="{DF497D1F-7EC0-4470-91AA-3337320C54AA}">
      <text>
        <r>
          <rPr>
            <sz val="9"/>
            <color indexed="81"/>
            <rFont val="Tahoma"/>
            <family val="2"/>
          </rPr>
          <t>Interactions dans un milieu de travail interconnecté</t>
        </r>
      </text>
    </comment>
    <comment ref="B16" authorId="0" shapeId="0" xr:uid="{43AB4C73-AAFD-453C-A8D4-7DA9E46D33ED}">
      <text>
        <r>
          <rPr>
            <sz val="9"/>
            <color indexed="81"/>
            <rFont val="Tahoma"/>
            <family val="2"/>
          </rPr>
          <t>Coordination des processus de travail en entreprise</t>
        </r>
      </text>
    </comment>
    <comment ref="B20" authorId="0" shapeId="0" xr:uid="{C3B2C96F-7F48-4FE9-AD4A-885BABD297AD}">
      <text>
        <r>
          <rPr>
            <sz val="9"/>
            <color indexed="81"/>
            <rFont val="Tahoma"/>
            <family val="2"/>
          </rPr>
          <t>Gestion des relations avec les clients et les fournisseurs</t>
        </r>
      </text>
    </comment>
    <comment ref="B24" authorId="0" shapeId="0" xr:uid="{2D874C2D-AD46-4A1E-A7B5-0B15E0DF86F3}">
      <text>
        <r>
          <rPr>
            <sz val="9"/>
            <color indexed="81"/>
            <rFont val="Tahoma"/>
            <family val="2"/>
          </rPr>
          <t>Utilisation des technologies numériques du monde du travail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720DC07E-231B-456D-805E-898B896307AC}">
      <text>
        <r>
          <rPr>
            <sz val="9"/>
            <color indexed="81"/>
            <rFont val="Tahoma"/>
            <family val="2"/>
          </rPr>
          <t>Travail au sein de structures d'activité et d'organisations dynamiques</t>
        </r>
      </text>
    </comment>
    <comment ref="B12" authorId="0" shapeId="0" xr:uid="{C3569894-E4BB-40A4-8172-0EA773E3E2A1}">
      <text>
        <r>
          <rPr>
            <sz val="9"/>
            <color indexed="81"/>
            <rFont val="Tahoma"/>
            <family val="2"/>
          </rPr>
          <t>Interactions dans un milieu de travail interconnecté</t>
        </r>
      </text>
    </comment>
    <comment ref="B16" authorId="0" shapeId="0" xr:uid="{80C88847-7874-4104-AEBE-DECD40AA1730}">
      <text>
        <r>
          <rPr>
            <sz val="9"/>
            <color indexed="81"/>
            <rFont val="Tahoma"/>
            <family val="2"/>
          </rPr>
          <t>Coordination des processus de travail en entreprise</t>
        </r>
      </text>
    </comment>
    <comment ref="B20" authorId="0" shapeId="0" xr:uid="{2966B44E-D265-44A9-BDB5-5C48B29B5442}">
      <text>
        <r>
          <rPr>
            <sz val="9"/>
            <color indexed="81"/>
            <rFont val="Tahoma"/>
            <family val="2"/>
          </rPr>
          <t>Gestion des relations avec les clients et les fournisseurs</t>
        </r>
      </text>
    </comment>
    <comment ref="B24" authorId="0" shapeId="0" xr:uid="{47BDE80A-1455-46F1-8C0C-183EA5420A93}">
      <text>
        <r>
          <rPr>
            <sz val="9"/>
            <color indexed="81"/>
            <rFont val="Tahoma"/>
            <family val="2"/>
          </rPr>
          <t>Utilisation des technologies numériques du monde du travail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42F2BB51-ADDE-47B5-9694-090C7B6F01C2}">
      <text>
        <r>
          <rPr>
            <sz val="9"/>
            <color indexed="81"/>
            <rFont val="Tahoma"/>
            <family val="2"/>
          </rPr>
          <t>Travail au sein de structures d'activité et d'organisations dynamiques</t>
        </r>
      </text>
    </comment>
    <comment ref="B12" authorId="0" shapeId="0" xr:uid="{E101FFD6-739A-41E1-8876-0C3074669ED7}">
      <text>
        <r>
          <rPr>
            <sz val="9"/>
            <color indexed="81"/>
            <rFont val="Tahoma"/>
            <family val="2"/>
          </rPr>
          <t>Interactions dans un milieu de travail interconnecté</t>
        </r>
      </text>
    </comment>
    <comment ref="B16" authorId="0" shapeId="0" xr:uid="{6CADEC41-ABE1-431D-9282-EE3C002B0968}">
      <text>
        <r>
          <rPr>
            <sz val="9"/>
            <color indexed="81"/>
            <rFont val="Tahoma"/>
            <family val="2"/>
          </rPr>
          <t>Coordination des processus de travail en entreprise</t>
        </r>
      </text>
    </comment>
  </commentList>
</comments>
</file>

<file path=xl/sharedStrings.xml><?xml version="1.0" encoding="utf-8"?>
<sst xmlns="http://schemas.openxmlformats.org/spreadsheetml/2006/main" count="123" uniqueCount="76">
  <si>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</si>
  <si>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</si>
  <si>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</si>
  <si>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</si>
  <si>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</si>
  <si>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</si>
  <si>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</si>
  <si>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</si>
  <si>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</si>
  <si>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</si>
  <si>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</si>
  <si>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</si>
  <si>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</si>
  <si>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</si>
  <si>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DCO A</t>
  </si>
  <si>
    <t xml:space="preserve">Connaissances professionnelles : </t>
  </si>
  <si>
    <t>DCO B</t>
  </si>
  <si>
    <t>DCO C</t>
  </si>
  <si>
    <t>DCO D</t>
  </si>
  <si>
    <t>DCO E</t>
  </si>
  <si>
    <t>Source : https://www.secsuisse.ch/a-notre-propos/engagement/reforme-de-la-formation-commerciale-initiale/calculateurs-de-notes</t>
  </si>
  <si>
    <t>Notes d'expérience (Pondération PQ 40%)</t>
  </si>
  <si>
    <r>
      <t xml:space="preserve">Note
</t>
    </r>
    <r>
      <rPr>
        <sz val="9"/>
        <rFont val="Arial"/>
        <family val="2"/>
      </rPr>
      <t>(arrondies à des notes entières ou à des demi-notes)</t>
    </r>
  </si>
  <si>
    <t>Contrôle de compétence de l'entreprise 1</t>
  </si>
  <si>
    <t>Contrôle de compétence interentreprises 1</t>
  </si>
  <si>
    <t>Contrôle de compétence de l'entreprise 2</t>
  </si>
  <si>
    <t>Contrôle de compétence interentreprises 2</t>
  </si>
  <si>
    <t>Contrôle de compétence de l'entreprise 3</t>
  </si>
  <si>
    <t>Contrôle de compétence de l'entreprise 4</t>
  </si>
  <si>
    <r>
      <t xml:space="preserve">Note d'expérience = Moyenne des 2 contrôles de compétences interentreprises
</t>
    </r>
    <r>
      <rPr>
        <sz val="10"/>
        <rFont val="Arial"/>
        <family val="2"/>
      </rPr>
      <t>(arrondies à des notes entières ou à des demi-notes)</t>
    </r>
  </si>
  <si>
    <t>Pondération</t>
  </si>
  <si>
    <r>
      <rPr>
        <b/>
        <sz val="12"/>
        <color theme="1"/>
        <rFont val="Arial"/>
        <family val="2"/>
      </rPr>
      <t xml:space="preserve">Note d'expérience globale </t>
    </r>
    <r>
      <rPr>
        <sz val="12"/>
        <color theme="1"/>
        <rFont val="Arial"/>
        <family val="2"/>
      </rPr>
      <t>(moyenne pondérée de la somme des trois domaines de qualification, arrondie à la première décimale)</t>
    </r>
  </si>
  <si>
    <t>Nature de l'examen</t>
  </si>
  <si>
    <t>30 min oral</t>
  </si>
  <si>
    <t>La procédure de qualification avec examen final est réussie si les conditions suivantes sont réunies:</t>
  </si>
  <si>
    <t>a. la note du domaine de qualification «travail pratique» est supérieure ou égale à 4;</t>
  </si>
  <si>
    <t>Employé-e de commerce CFC</t>
  </si>
  <si>
    <t>Choisir DC*</t>
  </si>
  <si>
    <t>Anglais</t>
  </si>
  <si>
    <t>Travail de projet ind.</t>
  </si>
  <si>
    <t>Semestre 6</t>
  </si>
  <si>
    <t>Semestre 5</t>
  </si>
  <si>
    <t>Bilan semestre 5</t>
  </si>
  <si>
    <t>Bilan semestre 6</t>
  </si>
  <si>
    <t>Choisir Option*</t>
  </si>
  <si>
    <t>Finance</t>
  </si>
  <si>
    <t>Technologie</t>
  </si>
  <si>
    <t>Com. en français</t>
  </si>
  <si>
    <t>Com. en allemand</t>
  </si>
  <si>
    <t>Formation à la pratique professionnelle
(Entreprise)
DCO A - DCO E</t>
  </si>
  <si>
    <t>Contrôle de compétence de l'entreprise 5</t>
  </si>
  <si>
    <t>Contrôle de compétence de l'entreprise 6</t>
  </si>
  <si>
    <r>
      <t xml:space="preserve">Note d'expérience = Moyenne des 6 compétences de l'entreprise
</t>
    </r>
    <r>
      <rPr>
        <sz val="10"/>
        <rFont val="Arial"/>
        <family val="2"/>
      </rPr>
      <t>(arrondies à des notes entières ou à des demi-notes)</t>
    </r>
  </si>
  <si>
    <t>Cours interentreprises
DCO A - DCO E</t>
  </si>
  <si>
    <t>Connaissances professionnelles et culture générale 
(école professionnelle)
DCO A - DCO E
domaine à choix (DC) et option</t>
  </si>
  <si>
    <t>Note semestrielle 1 (DCO A - DCO E + DC)</t>
  </si>
  <si>
    <t>Note semestrielle 2 (DCO A - DCO E + DC)</t>
  </si>
  <si>
    <t>Note semestrielle 3 (DCO A - DCO E + DC)</t>
  </si>
  <si>
    <t>Note semestrielle 4 (DCO A - DCO E + DC)</t>
  </si>
  <si>
    <t>Note semestrielle 5 (DCO A - DCO C + option)</t>
  </si>
  <si>
    <t>Note semestrielle 6 (DCO A - DCO C + option)</t>
  </si>
  <si>
    <r>
      <t xml:space="preserve">Note d'expérience = Moyenne des 6 notes semestrielles
</t>
    </r>
    <r>
      <rPr>
        <sz val="10"/>
        <rFont val="Arial"/>
        <family val="2"/>
      </rPr>
      <t>(arrondies à des notes entières ou à des demi-notes)</t>
    </r>
  </si>
  <si>
    <r>
      <t>Travail pratique (Pondération PQ 30% - note éliminatoire -</t>
    </r>
    <r>
      <rPr>
        <sz val="11"/>
        <color theme="1"/>
        <rFont val="Arial"/>
        <family val="2"/>
      </rPr>
      <t xml:space="preserve"> note entière ou demi-note)</t>
    </r>
  </si>
  <si>
    <r>
      <t xml:space="preserve">Examens scolaires finaux sur les connaissances professionnelles et la culture générale (Pondération PQ 30% - note éliminatoire - </t>
    </r>
    <r>
      <rPr>
        <sz val="11"/>
        <color theme="1"/>
        <rFont val="Arial"/>
        <family val="2"/>
      </rPr>
      <t>note entière ou demi-note)</t>
    </r>
  </si>
  <si>
    <t>Domaine de compétences opérationelles</t>
  </si>
  <si>
    <t>20% - note entère ou demi-note</t>
  </si>
  <si>
    <t>75 min écrit</t>
  </si>
  <si>
    <t>Étude de cas avec tâches partielles</t>
  </si>
  <si>
    <t>Simulations pratiques (+ une langue étrangère)</t>
  </si>
  <si>
    <t>Jeu de rôle et utilisation active (+ une langue étrangère)</t>
  </si>
  <si>
    <t>b. la note du domaine de qualification «connaissances professionnelles et culture générale» est supérieure ou égale à 4;</t>
  </si>
  <si>
    <t>c. la note globale est supérieure ou égale à 4.</t>
  </si>
  <si>
    <r>
      <t xml:space="preserve">La procédure de qualification peut être répétée </t>
    </r>
    <r>
      <rPr>
        <b/>
        <sz val="9"/>
        <rFont val="Arial"/>
        <family val="2"/>
      </rPr>
      <t>deux fois au maximum.</t>
    </r>
    <r>
      <rPr>
        <sz val="9"/>
        <rFont val="Arial"/>
        <family val="2"/>
      </rPr>
      <t xml:space="preserve"> Les parties réussies ne doivent pas être répétées.</t>
    </r>
  </si>
  <si>
    <t>Présentation et application active</t>
  </si>
  <si>
    <r>
      <t xml:space="preserve">Résultat global (Note éliminatoire - </t>
    </r>
    <r>
      <rPr>
        <sz val="11"/>
        <color theme="1"/>
        <rFont val="Arial"/>
        <family val="2"/>
      </rPr>
      <t>moyenne arrondie à la première décimale des notes pondérées des trois domaines de qualification)</t>
    </r>
  </si>
  <si>
    <r>
      <t>Connaissances professionelles et culture générale - note globale</t>
    </r>
    <r>
      <rPr>
        <sz val="8"/>
        <color theme="1"/>
        <rFont val="Arial"/>
        <family val="2"/>
      </rPr>
      <t xml:space="preserve"> (moyenne de la somme des cinq domaines de qualification, arrondie à la première décimale)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</si>
</sst>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72"/>
      <color indexed="9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8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8F6A4"/>
        <bgColor indexed="64"/>
      </patternFill>
    </fill>
    <fill>
      <patternFill patternType="solid">
        <fgColor theme="4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</borders>
  <cellStyleXfs count="2">
    <xf numFmtId="0" fontId="0" fillId="0" borderId="0"/>
    <xf numFmtId="0" fontId="10" fillId="0" borderId="0"/>
  </cellStyleXfs>
  <cellXfs count="195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/>
    <xf numFmtId="0" fontId="7" fillId="0" borderId="0" xfId="0" applyFont="1" applyAlignment="1">
      <alignment horizontal="left"/>
    </xf>
    <xf numFmtId="0" fontId="9" fillId="0" borderId="0" xfId="0" applyFont="1"/>
    <xf numFmtId="0" fontId="8" fillId="0" borderId="0" xfId="0" applyFont="1" applyAlignment="1"/>
    <xf numFmtId="0" fontId="0" fillId="2" borderId="4" xfId="0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2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/>
    <xf numFmtId="0" fontId="15" fillId="0" borderId="0" xfId="1" applyFont="1" applyAlignment="1" applyProtection="1">
      <alignment vertical="center"/>
    </xf>
    <xf numFmtId="0" fontId="12" fillId="0" borderId="0" xfId="1" applyFont="1" applyProtection="1"/>
    <xf numFmtId="0" fontId="16" fillId="0" borderId="0" xfId="1" applyFont="1" applyAlignment="1" applyProtection="1"/>
    <xf numFmtId="0" fontId="12" fillId="0" borderId="0" xfId="1" applyFont="1" applyFill="1" applyBorder="1" applyProtection="1"/>
    <xf numFmtId="0" fontId="17" fillId="0" borderId="0" xfId="1" applyFont="1" applyAlignment="1" applyProtection="1">
      <alignment vertical="center"/>
    </xf>
    <xf numFmtId="0" fontId="0" fillId="0" borderId="0" xfId="0" applyProtection="1"/>
    <xf numFmtId="0" fontId="13" fillId="5" borderId="5" xfId="0" applyFont="1" applyFill="1" applyBorder="1" applyAlignment="1" applyProtection="1">
      <alignment horizontal="center"/>
      <protection locked="0"/>
    </xf>
    <xf numFmtId="0" fontId="13" fillId="5" borderId="6" xfId="0" applyFont="1" applyFill="1" applyBorder="1" applyAlignment="1" applyProtection="1">
      <alignment horizontal="center"/>
      <protection locked="0"/>
    </xf>
    <xf numFmtId="0" fontId="13" fillId="5" borderId="7" xfId="0" applyFont="1" applyFill="1" applyBorder="1" applyAlignment="1" applyProtection="1">
      <alignment horizontal="center"/>
      <protection locked="0"/>
    </xf>
    <xf numFmtId="0" fontId="13" fillId="5" borderId="8" xfId="0" applyFont="1" applyFill="1" applyBorder="1" applyAlignment="1" applyProtection="1">
      <alignment horizontal="center"/>
      <protection locked="0"/>
    </xf>
    <xf numFmtId="0" fontId="13" fillId="5" borderId="9" xfId="0" applyFont="1" applyFill="1" applyBorder="1" applyAlignment="1" applyProtection="1">
      <alignment horizontal="center"/>
      <protection locked="0"/>
    </xf>
    <xf numFmtId="0" fontId="13" fillId="5" borderId="10" xfId="0" applyFont="1" applyFill="1" applyBorder="1" applyAlignment="1" applyProtection="1">
      <alignment horizontal="center"/>
      <protection locked="0"/>
    </xf>
    <xf numFmtId="0" fontId="13" fillId="5" borderId="11" xfId="0" applyFont="1" applyFill="1" applyBorder="1" applyAlignment="1" applyProtection="1">
      <alignment horizontal="center"/>
      <protection locked="0"/>
    </xf>
    <xf numFmtId="0" fontId="13" fillId="5" borderId="12" xfId="0" applyFont="1" applyFill="1" applyBorder="1" applyAlignment="1" applyProtection="1">
      <alignment horizontal="center"/>
      <protection locked="0"/>
    </xf>
    <xf numFmtId="0" fontId="13" fillId="5" borderId="13" xfId="0" applyFont="1" applyFill="1" applyBorder="1" applyAlignment="1" applyProtection="1">
      <alignment horizontal="center"/>
      <protection locked="0"/>
    </xf>
    <xf numFmtId="164" fontId="12" fillId="5" borderId="4" xfId="0" applyNumberFormat="1" applyFont="1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  <protection locked="0"/>
    </xf>
    <xf numFmtId="0" fontId="6" fillId="4" borderId="6" xfId="0" applyFont="1" applyFill="1" applyBorder="1" applyAlignment="1" applyProtection="1">
      <alignment horizontal="center"/>
      <protection locked="0"/>
    </xf>
    <xf numFmtId="0" fontId="6" fillId="4" borderId="7" xfId="0" applyFont="1" applyFill="1" applyBorder="1" applyAlignment="1" applyProtection="1">
      <alignment horizontal="center"/>
      <protection locked="0"/>
    </xf>
    <xf numFmtId="0" fontId="6" fillId="4" borderId="8" xfId="0" applyFont="1" applyFill="1" applyBorder="1" applyAlignment="1" applyProtection="1">
      <alignment horizontal="center"/>
      <protection locked="0"/>
    </xf>
    <xf numFmtId="0" fontId="6" fillId="4" borderId="9" xfId="0" applyFont="1" applyFill="1" applyBorder="1" applyAlignment="1" applyProtection="1">
      <alignment horizontal="center"/>
      <protection locked="0"/>
    </xf>
    <xf numFmtId="0" fontId="6" fillId="4" borderId="10" xfId="0" applyFont="1" applyFill="1" applyBorder="1" applyAlignment="1" applyProtection="1">
      <alignment horizontal="center"/>
      <protection locked="0"/>
    </xf>
    <xf numFmtId="0" fontId="6" fillId="4" borderId="11" xfId="0" applyFont="1" applyFill="1" applyBorder="1" applyAlignment="1" applyProtection="1">
      <alignment horizontal="center"/>
      <protection locked="0"/>
    </xf>
    <xf numFmtId="0" fontId="6" fillId="4" borderId="12" xfId="0" applyFont="1" applyFill="1" applyBorder="1" applyAlignment="1" applyProtection="1">
      <alignment horizontal="center"/>
      <protection locked="0"/>
    </xf>
    <xf numFmtId="0" fontId="6" fillId="4" borderId="13" xfId="0" applyFont="1" applyFill="1" applyBorder="1" applyAlignment="1" applyProtection="1">
      <alignment horizontal="center"/>
      <protection locked="0"/>
    </xf>
    <xf numFmtId="164" fontId="0" fillId="4" borderId="4" xfId="0" applyNumberFormat="1" applyFill="1" applyBorder="1" applyAlignment="1">
      <alignment horizontal="center"/>
    </xf>
    <xf numFmtId="0" fontId="6" fillId="7" borderId="5" xfId="0" applyFont="1" applyFill="1" applyBorder="1" applyAlignment="1" applyProtection="1">
      <alignment horizontal="center"/>
      <protection locked="0"/>
    </xf>
    <xf numFmtId="0" fontId="6" fillId="7" borderId="6" xfId="0" applyFont="1" applyFill="1" applyBorder="1" applyAlignment="1" applyProtection="1">
      <alignment horizontal="center"/>
      <protection locked="0"/>
    </xf>
    <xf numFmtId="0" fontId="6" fillId="7" borderId="7" xfId="0" applyFont="1" applyFill="1" applyBorder="1" applyAlignment="1" applyProtection="1">
      <alignment horizontal="center"/>
      <protection locked="0"/>
    </xf>
    <xf numFmtId="0" fontId="6" fillId="7" borderId="8" xfId="0" applyFont="1" applyFill="1" applyBorder="1" applyAlignment="1" applyProtection="1">
      <alignment horizontal="center"/>
      <protection locked="0"/>
    </xf>
    <xf numFmtId="0" fontId="6" fillId="7" borderId="9" xfId="0" applyFont="1" applyFill="1" applyBorder="1" applyAlignment="1" applyProtection="1">
      <alignment horizontal="center"/>
      <protection locked="0"/>
    </xf>
    <xf numFmtId="0" fontId="6" fillId="7" borderId="10" xfId="0" applyFont="1" applyFill="1" applyBorder="1" applyAlignment="1" applyProtection="1">
      <alignment horizontal="center"/>
      <protection locked="0"/>
    </xf>
    <xf numFmtId="0" fontId="6" fillId="7" borderId="11" xfId="0" applyFont="1" applyFill="1" applyBorder="1" applyAlignment="1" applyProtection="1">
      <alignment horizontal="center"/>
      <protection locked="0"/>
    </xf>
    <xf numFmtId="0" fontId="6" fillId="7" borderId="12" xfId="0" applyFont="1" applyFill="1" applyBorder="1" applyAlignment="1" applyProtection="1">
      <alignment horizontal="center"/>
      <protection locked="0"/>
    </xf>
    <xf numFmtId="0" fontId="6" fillId="7" borderId="13" xfId="0" applyFont="1" applyFill="1" applyBorder="1" applyAlignment="1" applyProtection="1">
      <alignment horizontal="center"/>
      <protection locked="0"/>
    </xf>
    <xf numFmtId="164" fontId="0" fillId="7" borderId="4" xfId="0" applyNumberFormat="1" applyFill="1" applyBorder="1" applyAlignment="1">
      <alignment horizontal="center"/>
    </xf>
    <xf numFmtId="0" fontId="6" fillId="8" borderId="5" xfId="0" applyFont="1" applyFill="1" applyBorder="1" applyAlignment="1" applyProtection="1">
      <alignment horizontal="center"/>
      <protection locked="0"/>
    </xf>
    <xf numFmtId="0" fontId="6" fillId="8" borderId="6" xfId="0" applyFont="1" applyFill="1" applyBorder="1" applyAlignment="1" applyProtection="1">
      <alignment horizontal="center"/>
      <protection locked="0"/>
    </xf>
    <xf numFmtId="0" fontId="6" fillId="8" borderId="7" xfId="0" applyFont="1" applyFill="1" applyBorder="1" applyAlignment="1" applyProtection="1">
      <alignment horizontal="center"/>
      <protection locked="0"/>
    </xf>
    <xf numFmtId="0" fontId="6" fillId="8" borderId="8" xfId="0" applyFont="1" applyFill="1" applyBorder="1" applyAlignment="1" applyProtection="1">
      <alignment horizontal="center"/>
      <protection locked="0"/>
    </xf>
    <xf numFmtId="0" fontId="6" fillId="8" borderId="9" xfId="0" applyFont="1" applyFill="1" applyBorder="1" applyAlignment="1" applyProtection="1">
      <alignment horizontal="center"/>
      <protection locked="0"/>
    </xf>
    <xf numFmtId="0" fontId="6" fillId="8" borderId="10" xfId="0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6" fillId="8" borderId="12" xfId="0" applyFont="1" applyFill="1" applyBorder="1" applyAlignment="1" applyProtection="1">
      <alignment horizontal="center"/>
      <protection locked="0"/>
    </xf>
    <xf numFmtId="0" fontId="6" fillId="8" borderId="13" xfId="0" applyFont="1" applyFill="1" applyBorder="1" applyAlignment="1" applyProtection="1">
      <alignment horizontal="center"/>
      <protection locked="0"/>
    </xf>
    <xf numFmtId="164" fontId="0" fillId="8" borderId="4" xfId="0" applyNumberFormat="1" applyFill="1" applyBorder="1" applyAlignment="1">
      <alignment horizontal="center"/>
    </xf>
    <xf numFmtId="0" fontId="13" fillId="6" borderId="5" xfId="0" applyFont="1" applyFill="1" applyBorder="1" applyAlignment="1" applyProtection="1">
      <alignment horizontal="center"/>
      <protection locked="0"/>
    </xf>
    <xf numFmtId="0" fontId="13" fillId="6" borderId="6" xfId="0" applyFont="1" applyFill="1" applyBorder="1" applyAlignment="1" applyProtection="1">
      <alignment horizontal="center"/>
      <protection locked="0"/>
    </xf>
    <xf numFmtId="0" fontId="13" fillId="6" borderId="7" xfId="0" applyFont="1" applyFill="1" applyBorder="1" applyAlignment="1" applyProtection="1">
      <alignment horizontal="center"/>
      <protection locked="0"/>
    </xf>
    <xf numFmtId="0" fontId="13" fillId="6" borderId="8" xfId="0" applyFont="1" applyFill="1" applyBorder="1" applyAlignment="1" applyProtection="1">
      <alignment horizontal="center"/>
      <protection locked="0"/>
    </xf>
    <xf numFmtId="0" fontId="13" fillId="6" borderId="9" xfId="0" applyFont="1" applyFill="1" applyBorder="1" applyAlignment="1" applyProtection="1">
      <alignment horizontal="center"/>
      <protection locked="0"/>
    </xf>
    <xf numFmtId="0" fontId="13" fillId="6" borderId="10" xfId="0" applyFont="1" applyFill="1" applyBorder="1" applyAlignment="1" applyProtection="1">
      <alignment horizontal="center"/>
      <protection locked="0"/>
    </xf>
    <xf numFmtId="0" fontId="13" fillId="6" borderId="11" xfId="0" applyFont="1" applyFill="1" applyBorder="1" applyAlignment="1" applyProtection="1">
      <alignment horizontal="center"/>
      <protection locked="0"/>
    </xf>
    <xf numFmtId="0" fontId="13" fillId="6" borderId="12" xfId="0" applyFont="1" applyFill="1" applyBorder="1" applyAlignment="1" applyProtection="1">
      <alignment horizontal="center"/>
      <protection locked="0"/>
    </xf>
    <xf numFmtId="0" fontId="13" fillId="6" borderId="13" xfId="0" applyFont="1" applyFill="1" applyBorder="1" applyAlignment="1" applyProtection="1">
      <alignment horizontal="center"/>
      <protection locked="0"/>
    </xf>
    <xf numFmtId="164" fontId="12" fillId="6" borderId="4" xfId="0" applyNumberFormat="1" applyFont="1" applyFill="1" applyBorder="1" applyAlignment="1">
      <alignment horizontal="center"/>
    </xf>
    <xf numFmtId="0" fontId="16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 vertical="center"/>
    </xf>
    <xf numFmtId="0" fontId="12" fillId="0" borderId="0" xfId="1" applyFont="1" applyAlignment="1" applyProtection="1">
      <alignment vertical="center"/>
    </xf>
    <xf numFmtId="0" fontId="16" fillId="0" borderId="0" xfId="1" applyFont="1" applyAlignment="1" applyProtection="1">
      <alignment vertical="center"/>
    </xf>
    <xf numFmtId="0" fontId="20" fillId="9" borderId="29" xfId="0" applyFont="1" applyFill="1" applyBorder="1" applyAlignment="1" applyProtection="1">
      <alignment vertical="center"/>
    </xf>
    <xf numFmtId="0" fontId="20" fillId="9" borderId="30" xfId="0" applyFont="1" applyFill="1" applyBorder="1" applyAlignment="1" applyProtection="1">
      <alignment horizontal="center" vertical="center"/>
    </xf>
    <xf numFmtId="0" fontId="20" fillId="9" borderId="30" xfId="0" applyFont="1" applyFill="1" applyBorder="1" applyAlignment="1" applyProtection="1">
      <alignment vertical="center"/>
    </xf>
    <xf numFmtId="0" fontId="20" fillId="9" borderId="31" xfId="0" applyFont="1" applyFill="1" applyBorder="1" applyAlignment="1" applyProtection="1">
      <alignment horizontal="center" vertical="center"/>
    </xf>
    <xf numFmtId="0" fontId="21" fillId="10" borderId="31" xfId="0" applyFont="1" applyFill="1" applyBorder="1" applyAlignment="1" applyProtection="1">
      <alignment horizontal="center" vertical="center" wrapText="1"/>
    </xf>
    <xf numFmtId="0" fontId="23" fillId="11" borderId="29" xfId="0" applyFont="1" applyFill="1" applyBorder="1" applyAlignment="1" applyProtection="1">
      <alignment vertical="center" wrapText="1"/>
    </xf>
    <xf numFmtId="0" fontId="21" fillId="11" borderId="31" xfId="0" applyFont="1" applyFill="1" applyBorder="1" applyAlignment="1" applyProtection="1">
      <alignment horizontal="center" vertical="center" wrapText="1"/>
    </xf>
    <xf numFmtId="0" fontId="21" fillId="12" borderId="31" xfId="0" applyFont="1" applyFill="1" applyBorder="1" applyAlignment="1" applyProtection="1">
      <alignment horizontal="center" vertical="center" wrapText="1"/>
    </xf>
    <xf numFmtId="0" fontId="0" fillId="10" borderId="16" xfId="0" applyFill="1" applyBorder="1" applyAlignment="1" applyProtection="1">
      <alignment vertical="center"/>
    </xf>
    <xf numFmtId="0" fontId="10" fillId="11" borderId="16" xfId="0" applyFont="1" applyFill="1" applyBorder="1" applyAlignment="1" applyProtection="1">
      <alignment vertical="center"/>
    </xf>
    <xf numFmtId="0" fontId="0" fillId="11" borderId="28" xfId="0" applyFill="1" applyBorder="1" applyAlignment="1" applyProtection="1">
      <alignment vertical="center"/>
    </xf>
    <xf numFmtId="0" fontId="0" fillId="11" borderId="32" xfId="0" applyFill="1" applyBorder="1" applyAlignment="1" applyProtection="1">
      <alignment horizontal="center" vertical="center"/>
    </xf>
    <xf numFmtId="0" fontId="2" fillId="10" borderId="33" xfId="0" applyFont="1" applyFill="1" applyBorder="1" applyAlignment="1" applyProtection="1">
      <alignment vertical="center" wrapText="1"/>
    </xf>
    <xf numFmtId="0" fontId="24" fillId="10" borderId="34" xfId="0" applyFont="1" applyFill="1" applyBorder="1" applyAlignment="1" applyProtection="1">
      <alignment horizontal="center" vertical="center"/>
    </xf>
    <xf numFmtId="0" fontId="2" fillId="11" borderId="33" xfId="0" applyFont="1" applyFill="1" applyBorder="1" applyAlignment="1" applyProtection="1">
      <alignment vertical="center" wrapText="1"/>
    </xf>
    <xf numFmtId="0" fontId="24" fillId="11" borderId="34" xfId="0" applyFont="1" applyFill="1" applyBorder="1" applyAlignment="1" applyProtection="1">
      <alignment horizontal="center" vertical="center"/>
    </xf>
    <xf numFmtId="0" fontId="2" fillId="12" borderId="33" xfId="0" applyFont="1" applyFill="1" applyBorder="1" applyAlignment="1" applyProtection="1">
      <alignment vertical="center" wrapText="1"/>
    </xf>
    <xf numFmtId="0" fontId="24" fillId="12" borderId="34" xfId="0" applyFont="1" applyFill="1" applyBorder="1" applyAlignment="1" applyProtection="1">
      <alignment horizontal="center" vertical="center"/>
    </xf>
    <xf numFmtId="0" fontId="24" fillId="10" borderId="35" xfId="0" applyFont="1" applyFill="1" applyBorder="1" applyAlignment="1" applyProtection="1">
      <alignment vertical="center"/>
    </xf>
    <xf numFmtId="9" fontId="24" fillId="10" borderId="36" xfId="0" applyNumberFormat="1" applyFont="1" applyFill="1" applyBorder="1" applyAlignment="1" applyProtection="1">
      <alignment horizontal="center" vertical="center"/>
    </xf>
    <xf numFmtId="0" fontId="2" fillId="11" borderId="35" xfId="0" applyFont="1" applyFill="1" applyBorder="1" applyAlignment="1" applyProtection="1">
      <alignment vertical="center"/>
    </xf>
    <xf numFmtId="9" fontId="24" fillId="11" borderId="36" xfId="0" applyNumberFormat="1" applyFont="1" applyFill="1" applyBorder="1" applyAlignment="1" applyProtection="1">
      <alignment horizontal="center" vertical="center"/>
    </xf>
    <xf numFmtId="0" fontId="24" fillId="12" borderId="35" xfId="0" applyFont="1" applyFill="1" applyBorder="1" applyAlignment="1" applyProtection="1">
      <alignment vertical="center"/>
    </xf>
    <xf numFmtId="9" fontId="24" fillId="12" borderId="32" xfId="0" applyNumberFormat="1" applyFont="1" applyFill="1" applyBorder="1" applyAlignment="1" applyProtection="1">
      <alignment horizontal="center" vertical="center"/>
    </xf>
    <xf numFmtId="0" fontId="25" fillId="9" borderId="35" xfId="0" applyFont="1" applyFill="1" applyBorder="1" applyAlignment="1" applyProtection="1">
      <alignment vertical="center"/>
    </xf>
    <xf numFmtId="0" fontId="18" fillId="9" borderId="37" xfId="0" applyFont="1" applyFill="1" applyBorder="1" applyAlignment="1" applyProtection="1">
      <alignment horizontal="center" vertical="center"/>
    </xf>
    <xf numFmtId="0" fontId="18" fillId="9" borderId="37" xfId="0" applyFont="1" applyFill="1" applyBorder="1" applyAlignment="1" applyProtection="1">
      <alignment vertical="center"/>
    </xf>
    <xf numFmtId="0" fontId="20" fillId="13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3" borderId="16" xfId="0" applyFill="1" applyBorder="1" applyAlignment="1" applyProtection="1">
      <alignment horizontal="center" vertical="center"/>
      <protection locked="0"/>
    </xf>
    <xf numFmtId="0" fontId="0" fillId="2" borderId="16" xfId="0" applyFill="1" applyBorder="1" applyAlignment="1" applyProtection="1">
      <alignment horizontal="center" vertical="center"/>
    </xf>
    <xf numFmtId="0" fontId="13" fillId="17" borderId="5" xfId="0" applyFont="1" applyFill="1" applyBorder="1" applyAlignment="1" applyProtection="1">
      <alignment horizontal="center"/>
      <protection locked="0"/>
    </xf>
    <xf numFmtId="0" fontId="13" fillId="17" borderId="6" xfId="0" applyFont="1" applyFill="1" applyBorder="1" applyAlignment="1" applyProtection="1">
      <alignment horizontal="center"/>
      <protection locked="0"/>
    </xf>
    <xf numFmtId="0" fontId="13" fillId="17" borderId="7" xfId="0" applyFont="1" applyFill="1" applyBorder="1" applyAlignment="1" applyProtection="1">
      <alignment horizontal="center"/>
      <protection locked="0"/>
    </xf>
    <xf numFmtId="0" fontId="13" fillId="17" borderId="8" xfId="0" applyFont="1" applyFill="1" applyBorder="1" applyAlignment="1" applyProtection="1">
      <alignment horizontal="center"/>
      <protection locked="0"/>
    </xf>
    <xf numFmtId="0" fontId="13" fillId="17" borderId="9" xfId="0" applyFont="1" applyFill="1" applyBorder="1" applyAlignment="1" applyProtection="1">
      <alignment horizontal="center"/>
      <protection locked="0"/>
    </xf>
    <xf numFmtId="0" fontId="13" fillId="17" borderId="10" xfId="0" applyFont="1" applyFill="1" applyBorder="1" applyAlignment="1" applyProtection="1">
      <alignment horizontal="center"/>
      <protection locked="0"/>
    </xf>
    <xf numFmtId="0" fontId="13" fillId="17" borderId="11" xfId="0" applyFont="1" applyFill="1" applyBorder="1" applyAlignment="1" applyProtection="1">
      <alignment horizontal="center"/>
      <protection locked="0"/>
    </xf>
    <xf numFmtId="0" fontId="13" fillId="17" borderId="12" xfId="0" applyFont="1" applyFill="1" applyBorder="1" applyAlignment="1" applyProtection="1">
      <alignment horizontal="center"/>
      <protection locked="0"/>
    </xf>
    <xf numFmtId="0" fontId="13" fillId="17" borderId="13" xfId="0" applyFont="1" applyFill="1" applyBorder="1" applyAlignment="1" applyProtection="1">
      <alignment horizontal="center"/>
      <protection locked="0"/>
    </xf>
    <xf numFmtId="164" fontId="12" fillId="17" borderId="4" xfId="0" applyNumberFormat="1" applyFont="1" applyFill="1" applyBorder="1" applyAlignment="1">
      <alignment horizontal="center"/>
    </xf>
    <xf numFmtId="0" fontId="21" fillId="10" borderId="29" xfId="0" applyFont="1" applyFill="1" applyBorder="1" applyAlignment="1">
      <alignment vertical="center" wrapText="1"/>
    </xf>
    <xf numFmtId="0" fontId="21" fillId="12" borderId="29" xfId="0" applyFont="1" applyFill="1" applyBorder="1" applyAlignment="1">
      <alignment horizontal="left" vertical="center" wrapText="1"/>
    </xf>
    <xf numFmtId="0" fontId="27" fillId="12" borderId="16" xfId="0" applyFont="1" applyFill="1" applyBorder="1"/>
    <xf numFmtId="0" fontId="26" fillId="8" borderId="25" xfId="0" applyFont="1" applyFill="1" applyBorder="1" applyAlignment="1">
      <alignment vertical="center"/>
    </xf>
    <xf numFmtId="0" fontId="18" fillId="8" borderId="26" xfId="0" applyFont="1" applyFill="1" applyBorder="1" applyAlignment="1">
      <alignment horizontal="center" vertical="center"/>
    </xf>
    <xf numFmtId="0" fontId="18" fillId="8" borderId="26" xfId="0" applyFont="1" applyFill="1" applyBorder="1" applyAlignment="1">
      <alignment vertical="center"/>
    </xf>
    <xf numFmtId="0" fontId="23" fillId="14" borderId="0" xfId="0" applyFont="1" applyFill="1" applyAlignment="1">
      <alignment horizontal="left" vertical="center"/>
    </xf>
    <xf numFmtId="0" fontId="23" fillId="14" borderId="0" xfId="0" applyFont="1" applyFill="1" applyAlignment="1">
      <alignment horizontal="center" vertical="center"/>
    </xf>
    <xf numFmtId="0" fontId="23" fillId="14" borderId="32" xfId="0" applyFont="1" applyFill="1" applyBorder="1" applyAlignment="1">
      <alignment horizontal="center" vertical="center"/>
    </xf>
    <xf numFmtId="0" fontId="27" fillId="14" borderId="38" xfId="0" applyFont="1" applyFill="1" applyBorder="1" applyAlignment="1">
      <alignment vertical="center"/>
    </xf>
    <xf numFmtId="0" fontId="20" fillId="15" borderId="35" xfId="0" applyFont="1" applyFill="1" applyBorder="1" applyAlignment="1">
      <alignment horizontal="left" vertical="center"/>
    </xf>
    <xf numFmtId="0" fontId="20" fillId="15" borderId="37" xfId="0" applyFont="1" applyFill="1" applyBorder="1" applyAlignment="1">
      <alignment horizontal="left" vertical="center"/>
    </xf>
    <xf numFmtId="0" fontId="20" fillId="18" borderId="4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vertical="center"/>
    </xf>
    <xf numFmtId="0" fontId="23" fillId="14" borderId="0" xfId="0" applyFont="1" applyFill="1" applyAlignment="1">
      <alignment vertical="center"/>
    </xf>
    <xf numFmtId="0" fontId="27" fillId="14" borderId="39" xfId="0" applyFont="1" applyFill="1" applyBorder="1" applyAlignment="1">
      <alignment vertical="center"/>
    </xf>
    <xf numFmtId="9" fontId="27" fillId="14" borderId="38" xfId="0" applyNumberFormat="1" applyFont="1" applyFill="1" applyBorder="1" applyAlignment="1">
      <alignment vertical="center"/>
    </xf>
    <xf numFmtId="0" fontId="26" fillId="16" borderId="17" xfId="0" applyFont="1" applyFill="1" applyBorder="1" applyAlignment="1">
      <alignment vertical="center"/>
    </xf>
    <xf numFmtId="0" fontId="26" fillId="16" borderId="14" xfId="0" applyFont="1" applyFill="1" applyBorder="1" applyAlignment="1">
      <alignment horizontal="center" vertical="center"/>
    </xf>
    <xf numFmtId="0" fontId="26" fillId="16" borderId="14" xfId="0" applyFont="1" applyFill="1" applyBorder="1" applyAlignment="1">
      <alignment vertical="center"/>
    </xf>
    <xf numFmtId="0" fontId="26" fillId="16" borderId="4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3" fillId="16" borderId="40" xfId="0" applyFont="1" applyFill="1" applyBorder="1" applyAlignment="1">
      <alignment horizontal="center" vertical="center"/>
    </xf>
    <xf numFmtId="0" fontId="27" fillId="2" borderId="0" xfId="0" applyFont="1" applyFill="1"/>
    <xf numFmtId="0" fontId="27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vertical="center"/>
    </xf>
    <xf numFmtId="0" fontId="22" fillId="2" borderId="0" xfId="0" applyFont="1" applyFill="1"/>
    <xf numFmtId="164" fontId="0" fillId="2" borderId="4" xfId="0" applyNumberForma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8" borderId="22" xfId="0" applyFont="1" applyFill="1" applyBorder="1" applyAlignment="1">
      <alignment horizontal="center"/>
    </xf>
    <xf numFmtId="0" fontId="3" fillId="8" borderId="23" xfId="0" applyFont="1" applyFill="1" applyBorder="1" applyAlignment="1">
      <alignment horizontal="center"/>
    </xf>
    <xf numFmtId="0" fontId="3" fillId="8" borderId="24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3" fillId="8" borderId="22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5" fillId="2" borderId="0" xfId="0" applyFont="1" applyFill="1" applyBorder="1" applyAlignment="1" applyProtection="1">
      <alignment horizontal="left"/>
      <protection locked="0"/>
    </xf>
    <xf numFmtId="0" fontId="2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19" fillId="3" borderId="0" xfId="0" applyFont="1" applyFill="1" applyAlignment="1">
      <alignment horizontal="center" vertical="center" wrapText="1"/>
    </xf>
    <xf numFmtId="0" fontId="2" fillId="6" borderId="2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1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5" xfId="0" applyFill="1" applyBorder="1" applyAlignment="1">
      <alignment horizontal="left" wrapText="1"/>
    </xf>
    <xf numFmtId="0" fontId="2" fillId="17" borderId="22" xfId="0" applyFont="1" applyFill="1" applyBorder="1" applyAlignment="1" applyProtection="1">
      <alignment horizontal="center"/>
      <protection locked="0"/>
    </xf>
    <xf numFmtId="0" fontId="2" fillId="17" borderId="23" xfId="0" applyFont="1" applyFill="1" applyBorder="1" applyAlignment="1" applyProtection="1">
      <alignment horizontal="center"/>
      <protection locked="0"/>
    </xf>
    <xf numFmtId="0" fontId="2" fillId="17" borderId="24" xfId="0" applyFont="1" applyFill="1" applyBorder="1" applyAlignment="1" applyProtection="1">
      <alignment horizontal="center"/>
      <protection locked="0"/>
    </xf>
    <xf numFmtId="0" fontId="2" fillId="17" borderId="22" xfId="0" applyFont="1" applyFill="1" applyBorder="1" applyAlignment="1">
      <alignment horizontal="center"/>
    </xf>
    <xf numFmtId="0" fontId="2" fillId="17" borderId="23" xfId="0" applyFont="1" applyFill="1" applyBorder="1" applyAlignment="1">
      <alignment horizontal="center"/>
    </xf>
    <xf numFmtId="0" fontId="2" fillId="17" borderId="24" xfId="0" applyFont="1" applyFill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5" fillId="2" borderId="0" xfId="0" applyFont="1" applyFill="1" applyBorder="1" applyAlignment="1" applyProtection="1">
      <alignment horizontal="left"/>
    </xf>
    <xf numFmtId="0" fontId="27" fillId="2" borderId="0" xfId="0" applyFont="1" applyFill="1" applyAlignment="1">
      <alignment horizontal="left"/>
    </xf>
    <xf numFmtId="0" fontId="27" fillId="14" borderId="38" xfId="0" applyFont="1" applyFill="1" applyBorder="1" applyAlignment="1">
      <alignment horizontal="left" vertical="center"/>
    </xf>
    <xf numFmtId="0" fontId="1" fillId="3" borderId="0" xfId="1" applyFont="1" applyFill="1" applyAlignment="1" applyProtection="1">
      <alignment horizontal="left" vertical="center" wrapText="1"/>
    </xf>
    <xf numFmtId="0" fontId="16" fillId="0" borderId="0" xfId="1" applyFont="1" applyAlignment="1" applyProtection="1">
      <alignment horizontal="left"/>
    </xf>
    <xf numFmtId="0" fontId="15" fillId="2" borderId="25" xfId="1" applyFont="1" applyFill="1" applyBorder="1" applyAlignment="1" applyProtection="1">
      <alignment horizontal="center" vertical="center"/>
    </xf>
    <xf numFmtId="0" fontId="15" fillId="2" borderId="26" xfId="1" applyFont="1" applyFill="1" applyBorder="1" applyAlignment="1" applyProtection="1">
      <alignment horizontal="center" vertical="center"/>
    </xf>
    <xf numFmtId="0" fontId="12" fillId="2" borderId="0" xfId="1" applyFont="1" applyFill="1" applyAlignment="1" applyProtection="1">
      <alignment horizontal="left"/>
      <protection locked="0"/>
    </xf>
    <xf numFmtId="0" fontId="5" fillId="2" borderId="0" xfId="0" applyFont="1" applyFill="1" applyAlignment="1">
      <alignment horizontal="left"/>
    </xf>
    <xf numFmtId="0" fontId="26" fillId="15" borderId="25" xfId="0" applyFont="1" applyFill="1" applyBorder="1" applyAlignment="1">
      <alignment horizontal="left" vertical="center" wrapText="1"/>
    </xf>
    <xf numFmtId="0" fontId="26" fillId="15" borderId="26" xfId="0" applyFont="1" applyFill="1" applyBorder="1" applyAlignment="1">
      <alignment horizontal="left" vertical="center" wrapText="1"/>
    </xf>
    <xf numFmtId="0" fontId="26" fillId="15" borderId="27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13"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8F6A4"/>
      <color rgb="FFCCFFCC"/>
      <color rgb="FF99CCFF"/>
      <color rgb="FFFF99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82826</xdr:colOff>
      <xdr:row>12</xdr:row>
      <xdr:rowOff>66261</xdr:rowOff>
    </xdr:from>
    <xdr:to>
      <xdr:col>20</xdr:col>
      <xdr:colOff>385109</xdr:colOff>
      <xdr:row>17</xdr:row>
      <xdr:rowOff>118073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E3EF392-EB34-4DA5-BE8E-BD0E0528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739" y="2211457"/>
          <a:ext cx="1898259" cy="906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82826</xdr:colOff>
      <xdr:row>12</xdr:row>
      <xdr:rowOff>66261</xdr:rowOff>
    </xdr:from>
    <xdr:to>
      <xdr:col>20</xdr:col>
      <xdr:colOff>387014</xdr:colOff>
      <xdr:row>17</xdr:row>
      <xdr:rowOff>123788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BE136A8-A3E3-4854-86BC-0B233CD87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4826" y="2180811"/>
          <a:ext cx="1908198" cy="890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82826</xdr:colOff>
      <xdr:row>12</xdr:row>
      <xdr:rowOff>66261</xdr:rowOff>
    </xdr:from>
    <xdr:to>
      <xdr:col>20</xdr:col>
      <xdr:colOff>385109</xdr:colOff>
      <xdr:row>17</xdr:row>
      <xdr:rowOff>121883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84305BD-A3E0-42AB-8D21-C7CF1EFD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4826" y="2180811"/>
          <a:ext cx="1908198" cy="890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284578</xdr:colOff>
      <xdr:row>12</xdr:row>
      <xdr:rowOff>14952</xdr:rowOff>
    </xdr:from>
    <xdr:to>
      <xdr:col>18</xdr:col>
      <xdr:colOff>186397</xdr:colOff>
      <xdr:row>13</xdr:row>
      <xdr:rowOff>111490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653" y="39678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12</xdr:col>
      <xdr:colOff>181854</xdr:colOff>
      <xdr:row>3</xdr:row>
      <xdr:rowOff>190500</xdr:rowOff>
    </xdr:from>
    <xdr:to>
      <xdr:col>14</xdr:col>
      <xdr:colOff>148528</xdr:colOff>
      <xdr:row>7</xdr:row>
      <xdr:rowOff>33568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679" y="86677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3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image" Target="../media/image3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43"/>
  <sheetViews>
    <sheetView showGridLines="0" showZeros="0" tabSelected="1" topLeftCell="A18" zoomScale="115" zoomScaleNormal="115" workbookViewId="0">
      <selection activeCell="D22" sqref="D22"/>
    </sheetView>
  </sheetViews>
  <sheetFormatPr baseColWidth="10" defaultColWidth="6" defaultRowHeight="12.75" x14ac:dyDescent="0.2"/>
  <cols>
    <col min="1" max="1" width="3.140625" customWidth="1"/>
    <col min="2" max="3" width="6" customWidth="1"/>
    <col min="4" max="4" width="6.85546875" customWidth="1"/>
    <col min="5" max="5" width="6" customWidth="1"/>
    <col min="6" max="6" width="6" hidden="1" customWidth="1"/>
    <col min="7" max="9" width="6" customWidth="1"/>
    <col min="10" max="10" width="7" customWidth="1"/>
    <col min="11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  <col min="22" max="22" width="15.140625" customWidth="1"/>
    <col min="23" max="23" width="5.140625" hidden="1" customWidth="1"/>
    <col min="24" max="24" width="2.28515625" hidden="1" customWidth="1"/>
    <col min="25" max="25" width="5" customWidth="1"/>
  </cols>
  <sheetData>
    <row r="1" spans="1:24" ht="21" x14ac:dyDescent="0.2">
      <c r="B1" s="145" t="s">
        <v>36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7"/>
    </row>
    <row r="2" spans="1:24" x14ac:dyDescent="0.2">
      <c r="A2" s="21"/>
    </row>
    <row r="3" spans="1:24" ht="15" x14ac:dyDescent="0.2">
      <c r="B3" s="164" t="s">
        <v>8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</row>
    <row r="4" spans="1:24" x14ac:dyDescent="0.2">
      <c r="B4" s="7"/>
    </row>
    <row r="5" spans="1:24" ht="12.75" customHeight="1" x14ac:dyDescent="0.2">
      <c r="B5" s="7"/>
    </row>
    <row r="6" spans="1:24" ht="13.5" thickBot="1" x14ac:dyDescent="0.25"/>
    <row r="7" spans="1:24" ht="13.5" thickBot="1" x14ac:dyDescent="0.25">
      <c r="B7" s="157" t="s">
        <v>0</v>
      </c>
      <c r="C7" s="158"/>
      <c r="D7" s="159"/>
      <c r="E7" s="9" t="s">
        <v>3</v>
      </c>
      <c r="H7" s="157" t="s">
        <v>1</v>
      </c>
      <c r="I7" s="158"/>
      <c r="J7" s="159"/>
      <c r="K7" s="9" t="s">
        <v>3</v>
      </c>
      <c r="P7" s="5"/>
      <c r="T7">
        <v>6</v>
      </c>
    </row>
    <row r="8" spans="1:24" x14ac:dyDescent="0.2">
      <c r="B8" s="148" t="s">
        <v>14</v>
      </c>
      <c r="C8" s="149"/>
      <c r="D8" s="150"/>
      <c r="E8" s="1"/>
      <c r="H8" s="161" t="str">
        <f>Semestres12!$B8</f>
        <v>DCO A</v>
      </c>
      <c r="I8" s="162"/>
      <c r="J8" s="163"/>
      <c r="K8" s="1"/>
      <c r="T8">
        <v>5.5</v>
      </c>
      <c r="W8" s="15">
        <v>6</v>
      </c>
      <c r="X8" s="15" t="s">
        <v>37</v>
      </c>
    </row>
    <row r="9" spans="1:24" x14ac:dyDescent="0.2">
      <c r="B9" s="42"/>
      <c r="C9" s="43"/>
      <c r="D9" s="44"/>
      <c r="E9" s="3"/>
      <c r="G9" s="2"/>
      <c r="H9" s="42"/>
      <c r="I9" s="43"/>
      <c r="J9" s="44"/>
      <c r="K9" s="3"/>
      <c r="M9" s="2"/>
      <c r="T9">
        <v>5</v>
      </c>
      <c r="W9" s="15">
        <v>5.5</v>
      </c>
      <c r="X9" s="15" t="s">
        <v>38</v>
      </c>
    </row>
    <row r="10" spans="1:24" ht="13.5" thickBot="1" x14ac:dyDescent="0.25">
      <c r="B10" s="45"/>
      <c r="C10" s="46"/>
      <c r="D10" s="47"/>
      <c r="E10" s="4"/>
      <c r="G10" s="2"/>
      <c r="H10" s="45"/>
      <c r="I10" s="46"/>
      <c r="J10" s="47"/>
      <c r="K10" s="4"/>
      <c r="M10" s="2"/>
      <c r="T10">
        <v>4.5</v>
      </c>
      <c r="W10" s="15">
        <v>5</v>
      </c>
      <c r="X10" s="15" t="s">
        <v>39</v>
      </c>
    </row>
    <row r="11" spans="1:24" ht="13.5" thickBot="1" x14ac:dyDescent="0.25">
      <c r="B11" s="48"/>
      <c r="C11" s="49"/>
      <c r="D11" s="50"/>
      <c r="E11" s="51" t="str">
        <f>IF(ISERROR(AVERAGE(DCOAS1)),"",MROUND(AVERAGE(DCOAS1),0.5))</f>
        <v/>
      </c>
      <c r="F11">
        <f>IF(E11&lt;4,(4-E11)*2,0)</f>
        <v>0</v>
      </c>
      <c r="G11" s="2"/>
      <c r="H11" s="48"/>
      <c r="I11" s="49"/>
      <c r="J11" s="50"/>
      <c r="K11" s="51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  <c r="W11" s="15">
        <v>4.5</v>
      </c>
      <c r="X11" s="15"/>
    </row>
    <row r="12" spans="1:24" x14ac:dyDescent="0.2">
      <c r="B12" s="151" t="s">
        <v>16</v>
      </c>
      <c r="C12" s="152"/>
      <c r="D12" s="153"/>
      <c r="E12" s="1"/>
      <c r="H12" s="151" t="str">
        <f>Semestres12!$B12</f>
        <v>DCO B</v>
      </c>
      <c r="I12" s="152"/>
      <c r="J12" s="153"/>
      <c r="K12" s="1"/>
      <c r="T12">
        <v>3.5</v>
      </c>
      <c r="W12" s="15">
        <v>4</v>
      </c>
      <c r="X12" s="15"/>
    </row>
    <row r="13" spans="1:24" x14ac:dyDescent="0.2">
      <c r="B13" s="32"/>
      <c r="C13" s="33"/>
      <c r="D13" s="34"/>
      <c r="E13" s="3"/>
      <c r="G13" s="2"/>
      <c r="H13" s="32"/>
      <c r="I13" s="33"/>
      <c r="J13" s="34"/>
      <c r="K13" s="3"/>
      <c r="M13" s="2"/>
      <c r="T13">
        <v>3</v>
      </c>
      <c r="W13" s="15">
        <v>3.5</v>
      </c>
      <c r="X13" s="15"/>
    </row>
    <row r="14" spans="1:24" ht="13.5" thickBot="1" x14ac:dyDescent="0.25">
      <c r="B14" s="35"/>
      <c r="C14" s="36"/>
      <c r="D14" s="37"/>
      <c r="E14" s="4"/>
      <c r="G14" s="2"/>
      <c r="H14" s="35"/>
      <c r="I14" s="36"/>
      <c r="J14" s="37"/>
      <c r="K14" s="4"/>
      <c r="M14" s="2"/>
      <c r="T14">
        <v>2.5</v>
      </c>
      <c r="W14" s="15">
        <v>3</v>
      </c>
      <c r="X14" s="15"/>
    </row>
    <row r="15" spans="1:24" ht="13.5" thickBot="1" x14ac:dyDescent="0.25">
      <c r="B15" s="38"/>
      <c r="C15" s="39"/>
      <c r="D15" s="40"/>
      <c r="E15" s="41" t="str">
        <f>IF(ISERROR(AVERAGE(DCOBS1)),"",MROUND(AVERAGE(DCOBS1),0.5))</f>
        <v/>
      </c>
      <c r="F15">
        <f>IF(E15&lt;4,4-E15,0)</f>
        <v>0</v>
      </c>
      <c r="G15" s="2"/>
      <c r="H15" s="38"/>
      <c r="I15" s="39"/>
      <c r="J15" s="40"/>
      <c r="K15" s="41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  <c r="W15" s="15">
        <v>2.5</v>
      </c>
      <c r="X15" s="15"/>
    </row>
    <row r="16" spans="1:24" x14ac:dyDescent="0.2">
      <c r="B16" s="154" t="s">
        <v>17</v>
      </c>
      <c r="C16" s="155"/>
      <c r="D16" s="156"/>
      <c r="E16" s="1"/>
      <c r="H16" s="160" t="str">
        <f>Semestres12!$B16</f>
        <v>DCO C</v>
      </c>
      <c r="I16" s="155"/>
      <c r="J16" s="156"/>
      <c r="K16" s="1"/>
      <c r="T16">
        <v>1.5</v>
      </c>
      <c r="W16" s="15">
        <v>2</v>
      </c>
      <c r="X16" s="15"/>
    </row>
    <row r="17" spans="2:24" x14ac:dyDescent="0.2">
      <c r="B17" s="52"/>
      <c r="C17" s="53"/>
      <c r="D17" s="54"/>
      <c r="E17" s="3"/>
      <c r="G17" s="2"/>
      <c r="H17" s="52"/>
      <c r="I17" s="53"/>
      <c r="J17" s="54"/>
      <c r="K17" s="3"/>
      <c r="M17" s="2"/>
      <c r="T17">
        <v>1</v>
      </c>
      <c r="W17" s="15">
        <v>1.5</v>
      </c>
      <c r="X17" s="15"/>
    </row>
    <row r="18" spans="2:24" ht="13.5" thickBot="1" x14ac:dyDescent="0.25">
      <c r="B18" s="55"/>
      <c r="C18" s="56"/>
      <c r="D18" s="57"/>
      <c r="E18" s="4"/>
      <c r="G18" s="2"/>
      <c r="H18" s="55"/>
      <c r="I18" s="56"/>
      <c r="J18" s="57"/>
      <c r="K18" s="4"/>
      <c r="M18" s="2"/>
      <c r="W18" s="15">
        <v>1</v>
      </c>
      <c r="X18" s="15"/>
    </row>
    <row r="19" spans="2:24" ht="13.5" thickBot="1" x14ac:dyDescent="0.25">
      <c r="B19" s="58"/>
      <c r="C19" s="59"/>
      <c r="D19" s="60"/>
      <c r="E19" s="61" t="str">
        <f>IF(ISERROR(AVERAGE(DCOCS1)),"",MROUND(AVERAGE(DCOCS1),0.5))</f>
        <v/>
      </c>
      <c r="F19">
        <f>IF(E19&lt;4,4-E19,0)</f>
        <v>0</v>
      </c>
      <c r="G19" s="2"/>
      <c r="H19" s="58"/>
      <c r="I19" s="59"/>
      <c r="J19" s="60"/>
      <c r="K19" s="61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4" x14ac:dyDescent="0.2">
      <c r="B20" s="165" t="s">
        <v>18</v>
      </c>
      <c r="C20" s="166"/>
      <c r="D20" s="167"/>
      <c r="E20" s="12"/>
      <c r="G20" s="2"/>
      <c r="H20" s="165" t="str">
        <f>Semestres12!$B20</f>
        <v>DCO D</v>
      </c>
      <c r="I20" s="166"/>
      <c r="J20" s="167"/>
      <c r="K20" s="12"/>
      <c r="M20" s="2"/>
      <c r="T20" s="15" t="s">
        <v>10</v>
      </c>
    </row>
    <row r="21" spans="2:24" x14ac:dyDescent="0.2">
      <c r="B21" s="22"/>
      <c r="C21" s="23"/>
      <c r="D21" s="24"/>
      <c r="E21" s="13"/>
      <c r="G21" s="2"/>
      <c r="H21" s="22"/>
      <c r="I21" s="23"/>
      <c r="J21" s="24"/>
      <c r="K21" s="13"/>
      <c r="M21" s="2"/>
      <c r="T21" s="15" t="s">
        <v>11</v>
      </c>
    </row>
    <row r="22" spans="2:24" ht="13.5" thickBot="1" x14ac:dyDescent="0.25">
      <c r="B22" s="25"/>
      <c r="C22" s="26"/>
      <c r="D22" s="27"/>
      <c r="E22" s="14"/>
      <c r="G22" s="2"/>
      <c r="H22" s="25"/>
      <c r="I22" s="26"/>
      <c r="J22" s="27"/>
      <c r="K22" s="14"/>
      <c r="M22" s="2"/>
      <c r="T22" s="15" t="s">
        <v>12</v>
      </c>
    </row>
    <row r="23" spans="2:24" ht="13.5" thickBot="1" x14ac:dyDescent="0.25">
      <c r="B23" s="28"/>
      <c r="C23" s="29"/>
      <c r="D23" s="30"/>
      <c r="E23" s="31" t="str">
        <f>IF(ISERROR(AVERAGE(DCODS1)),"",MROUND(AVERAGE(DCODS1),0.5))</f>
        <v/>
      </c>
      <c r="G23" s="2"/>
      <c r="H23" s="28"/>
      <c r="I23" s="29"/>
      <c r="J23" s="30"/>
      <c r="K23" s="31" t="str">
        <f>IF(ISERROR(AVERAGE(DCODS2)),"",MROUND(AVERAGE(DCODS2),0.5))</f>
        <v/>
      </c>
      <c r="M23" s="2"/>
    </row>
    <row r="24" spans="2:24" x14ac:dyDescent="0.2">
      <c r="B24" s="169" t="s">
        <v>19</v>
      </c>
      <c r="C24" s="170"/>
      <c r="D24" s="171"/>
      <c r="E24" s="12"/>
      <c r="G24" s="2"/>
      <c r="H24" s="169" t="str">
        <f>Semestres12!$B24</f>
        <v>DCO E</v>
      </c>
      <c r="I24" s="170"/>
      <c r="J24" s="171"/>
      <c r="K24" s="12"/>
      <c r="M24" s="2"/>
    </row>
    <row r="25" spans="2:24" x14ac:dyDescent="0.2">
      <c r="B25" s="62"/>
      <c r="C25" s="63"/>
      <c r="D25" s="64"/>
      <c r="E25" s="13"/>
      <c r="G25" s="2"/>
      <c r="H25" s="62"/>
      <c r="I25" s="63"/>
      <c r="J25" s="64"/>
      <c r="K25" s="13"/>
      <c r="M25" s="2"/>
    </row>
    <row r="26" spans="2:24" ht="13.5" thickBot="1" x14ac:dyDescent="0.25">
      <c r="B26" s="65"/>
      <c r="C26" s="66"/>
      <c r="D26" s="67"/>
      <c r="E26" s="14"/>
      <c r="G26" s="2"/>
      <c r="H26" s="65"/>
      <c r="I26" s="66"/>
      <c r="J26" s="67"/>
      <c r="K26" s="14"/>
      <c r="M26" s="2"/>
    </row>
    <row r="27" spans="2:24" ht="13.5" thickBot="1" x14ac:dyDescent="0.25">
      <c r="B27" s="68"/>
      <c r="C27" s="69"/>
      <c r="D27" s="70"/>
      <c r="E27" s="71" t="str">
        <f>IF(ISERROR(AVERAGE(DCOES1)),"",MROUND(AVERAGE(DCOES1),0.5))</f>
        <v/>
      </c>
      <c r="G27" s="2"/>
      <c r="H27" s="68"/>
      <c r="I27" s="69"/>
      <c r="J27" s="70"/>
      <c r="K27" s="71" t="str">
        <f>IF(ISERROR(AVERAGE(DCOES2)),"",MROUND(AVERAGE(DCOES2),0.5))</f>
        <v/>
      </c>
      <c r="M27" s="2"/>
    </row>
    <row r="28" spans="2:24" x14ac:dyDescent="0.2">
      <c r="B28" s="175" t="s">
        <v>37</v>
      </c>
      <c r="C28" s="176"/>
      <c r="D28" s="177"/>
      <c r="E28" s="12"/>
      <c r="G28" s="2"/>
      <c r="H28" s="178" t="str">
        <f>B28</f>
        <v>Choisir DC*</v>
      </c>
      <c r="I28" s="179"/>
      <c r="J28" s="180"/>
      <c r="K28" s="12"/>
      <c r="M28" s="2"/>
    </row>
    <row r="29" spans="2:24" x14ac:dyDescent="0.2">
      <c r="B29" s="107"/>
      <c r="C29" s="108"/>
      <c r="D29" s="109"/>
      <c r="E29" s="13"/>
      <c r="G29" s="2"/>
      <c r="H29" s="107"/>
      <c r="I29" s="108"/>
      <c r="J29" s="109"/>
      <c r="K29" s="13"/>
      <c r="M29" s="2"/>
    </row>
    <row r="30" spans="2:24" ht="13.5" thickBot="1" x14ac:dyDescent="0.25">
      <c r="B30" s="110"/>
      <c r="C30" s="111"/>
      <c r="D30" s="112"/>
      <c r="E30" s="14"/>
      <c r="G30" s="2"/>
      <c r="H30" s="110"/>
      <c r="I30" s="111"/>
      <c r="J30" s="112"/>
      <c r="K30" s="14"/>
      <c r="M30" s="2"/>
    </row>
    <row r="31" spans="2:24" ht="13.5" thickBot="1" x14ac:dyDescent="0.25">
      <c r="B31" s="113"/>
      <c r="C31" s="114"/>
      <c r="D31" s="115"/>
      <c r="E31" s="116" t="str">
        <f>IF(ISERROR(AVERAGE(DC_S1)),"",MROUND(AVERAGE(DC_S1),0.5))</f>
        <v/>
      </c>
      <c r="G31" s="2"/>
      <c r="H31" s="113"/>
      <c r="I31" s="114"/>
      <c r="J31" s="115"/>
      <c r="K31" s="116" t="str">
        <f>IF(ISERROR(AVERAGE(DC_S2)),"",MROUND(AVERAGE(DC_S2),0.5))</f>
        <v/>
      </c>
      <c r="M31" s="2"/>
    </row>
    <row r="32" spans="2:24" ht="13.5" thickBot="1" x14ac:dyDescent="0.25"/>
    <row r="33" spans="2:18" ht="13.5" thickBot="1" x14ac:dyDescent="0.25">
      <c r="B33" s="157" t="s">
        <v>4</v>
      </c>
      <c r="C33" s="158"/>
      <c r="D33" s="158"/>
      <c r="E33" s="159"/>
      <c r="H33" s="157" t="s">
        <v>5</v>
      </c>
      <c r="I33" s="158"/>
      <c r="J33" s="158"/>
      <c r="K33" s="159"/>
    </row>
    <row r="34" spans="2:18" ht="13.5" thickBot="1" x14ac:dyDescent="0.25">
      <c r="B34" s="10"/>
      <c r="C34" s="10"/>
      <c r="D34" s="10"/>
      <c r="E34" s="10"/>
      <c r="H34" s="10"/>
      <c r="I34" s="10"/>
      <c r="J34" s="10"/>
      <c r="K34" s="10"/>
    </row>
    <row r="35" spans="2:18" ht="25.5" customHeight="1" thickBot="1" x14ac:dyDescent="0.25">
      <c r="B35" s="172" t="s">
        <v>15</v>
      </c>
      <c r="C35" s="173"/>
      <c r="D35" s="174"/>
      <c r="E35" s="144" t="str">
        <f>IF(ISERROR(AVERAGE(DCOAMOYS1,DCOBMOYS1,DCOCMOYS1,DCODMOYS1,DCOEMOYS1,DCMOYS1)),"",MROUND(AVERAGE(DCOAMOYS1,DCOBMOYS1,DCOCMOYS1,DCODMOYS1,DCOEMOYS1,DCMOYS1),0.5))</f>
        <v/>
      </c>
      <c r="G35" s="6"/>
      <c r="H35" s="172" t="s">
        <v>15</v>
      </c>
      <c r="I35" s="173"/>
      <c r="J35" s="174"/>
      <c r="K35" s="144" t="str">
        <f>IF(ISERROR(AVERAGE(DCOAMOYS2,DCOBMOYS2,DCOCMOYS2,DCODMOYS2,DCOEMOYS2,DCMOYS2)),"",MROUND(AVERAGE(DCOAMOYS2,DCOBMOYS2,DCOCMOYS2,DCODMOYS2,DCOEMOYS2,DCMOYS2),0.5))</f>
        <v/>
      </c>
    </row>
    <row r="36" spans="2:18" x14ac:dyDescent="0.2">
      <c r="B36" s="10"/>
      <c r="C36" s="10"/>
      <c r="D36" s="10"/>
      <c r="E36" s="11"/>
      <c r="H36" s="10"/>
      <c r="I36" s="10"/>
      <c r="J36" s="10"/>
      <c r="K36" s="11"/>
    </row>
    <row r="38" spans="2:18" x14ac:dyDescent="0.2">
      <c r="B38" s="182" t="str">
        <f>IF(_DC="Choisir DC*","* Cliquer sur la cellule, dérouler la liste et sélectionner le domaine à choix","")</f>
        <v>* Cliquer sur la cellule, dérouler la liste et sélectionner le domaine à choix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</row>
    <row r="39" spans="2:18" x14ac:dyDescent="0.2">
      <c r="B39" s="181"/>
      <c r="C39" s="181"/>
      <c r="D39" s="181"/>
      <c r="E39" s="181"/>
      <c r="F39" s="181"/>
      <c r="G39" s="181"/>
      <c r="H39" s="181"/>
      <c r="I39" s="181"/>
      <c r="J39" s="181"/>
      <c r="K39" s="181"/>
    </row>
    <row r="40" spans="2:18" ht="12.75" customHeight="1" x14ac:dyDescent="0.2">
      <c r="B40" s="168" t="s">
        <v>13</v>
      </c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</row>
    <row r="43" spans="2:18" ht="75.75" customHeight="1" x14ac:dyDescent="1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</row>
  </sheetData>
  <sheetProtection sheet="1" selectLockedCells="1"/>
  <dataConsolidate/>
  <mergeCells count="23">
    <mergeCell ref="H20:J20"/>
    <mergeCell ref="B20:D20"/>
    <mergeCell ref="B40:R40"/>
    <mergeCell ref="B24:D24"/>
    <mergeCell ref="H24:J24"/>
    <mergeCell ref="B33:E33"/>
    <mergeCell ref="H33:K33"/>
    <mergeCell ref="B35:D35"/>
    <mergeCell ref="H35:J35"/>
    <mergeCell ref="B28:D28"/>
    <mergeCell ref="H28:J28"/>
    <mergeCell ref="B39:K39"/>
    <mergeCell ref="B38:R38"/>
    <mergeCell ref="B1:Q1"/>
    <mergeCell ref="B8:D8"/>
    <mergeCell ref="B12:D12"/>
    <mergeCell ref="B16:D16"/>
    <mergeCell ref="B7:D7"/>
    <mergeCell ref="H7:J7"/>
    <mergeCell ref="H16:J16"/>
    <mergeCell ref="H12:J12"/>
    <mergeCell ref="H8:J8"/>
    <mergeCell ref="B3:Q3"/>
  </mergeCells>
  <phoneticPr fontId="4" type="noConversion"/>
  <conditionalFormatting sqref="E35 K35">
    <cfRule type="cellIs" dxfId="12" priority="7" stopIfTrue="1" operator="lessThan">
      <formula>4</formula>
    </cfRule>
  </conditionalFormatting>
  <conditionalFormatting sqref="G35">
    <cfRule type="cellIs" dxfId="11" priority="8" stopIfTrue="1" operator="equal">
      <formula>"O"</formula>
    </cfRule>
    <cfRule type="cellIs" dxfId="10" priority="9" stopIfTrue="1" operator="equal">
      <formula>"P"</formula>
    </cfRule>
  </conditionalFormatting>
  <conditionalFormatting sqref="B39:K39">
    <cfRule type="cellIs" priority="3" stopIfTrue="1" operator="equal">
      <formula>""</formula>
    </cfRule>
    <cfRule type="cellIs" dxfId="9" priority="4" stopIfTrue="1" operator="notEqual">
      <formula>""</formula>
    </cfRule>
  </conditionalFormatting>
  <conditionalFormatting sqref="B38">
    <cfRule type="cellIs" priority="1" stopIfTrue="1" operator="equal">
      <formula>""</formula>
    </cfRule>
    <cfRule type="cellIs" dxfId="8" priority="2" stopIfTrue="1" operator="notEqual">
      <formula>""</formula>
    </cfRule>
  </conditionalFormatting>
  <dataValidations count="2">
    <dataValidation type="list" allowBlank="1" showErrorMessage="1" errorTitle="Erreur" error="Seule des notes au demi point de 1 à 6 peuvent être saisies dans les cellules de notes" sqref="B9:D11 H9:J11 H17:J19 B17:D19 H13:J15 B13:D15 B21:D23 H21:J23 B29:D31 B25:D27 H25:J27 H29:J31" xr:uid="{00000000-0002-0000-0000-000000000000}">
      <formula1>$T$7:$T$17</formula1>
    </dataValidation>
    <dataValidation type="list" allowBlank="1" showInputMessage="1" showErrorMessage="1" sqref="B28:D28" xr:uid="{BDB03A76-B44D-4176-88C1-CCA7ABD9AA59}">
      <formula1>$X$8:$X$10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F38D-0C99-46CB-9EC4-1AE7AACB7C80}">
  <sheetPr>
    <pageSetUpPr fitToPage="1"/>
  </sheetPr>
  <dimension ref="A1:X41"/>
  <sheetViews>
    <sheetView showGridLines="0" showZeros="0" topLeftCell="A7" zoomScale="115" zoomScaleNormal="115" workbookViewId="0">
      <selection activeCell="B10" sqref="B10"/>
    </sheetView>
  </sheetViews>
  <sheetFormatPr baseColWidth="10" defaultColWidth="6" defaultRowHeight="12.75" x14ac:dyDescent="0.2"/>
  <cols>
    <col min="1" max="1" width="3.140625" customWidth="1"/>
    <col min="2" max="3" width="6" customWidth="1"/>
    <col min="4" max="4" width="6.85546875" customWidth="1"/>
    <col min="5" max="5" width="6" customWidth="1"/>
    <col min="6" max="6" width="6" hidden="1" customWidth="1"/>
    <col min="7" max="9" width="6" customWidth="1"/>
    <col min="10" max="10" width="7" customWidth="1"/>
    <col min="11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  <col min="22" max="22" width="15.140625" customWidth="1"/>
    <col min="23" max="23" width="5.140625" hidden="1" customWidth="1"/>
    <col min="24" max="24" width="2.28515625" hidden="1" customWidth="1"/>
    <col min="25" max="25" width="5" customWidth="1"/>
  </cols>
  <sheetData>
    <row r="1" spans="1:24" ht="21" x14ac:dyDescent="0.2">
      <c r="B1" s="145" t="str">
        <f>Semestres12!B1</f>
        <v>Employé-e de commerce CFC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7"/>
    </row>
    <row r="2" spans="1:24" x14ac:dyDescent="0.2">
      <c r="A2" s="21"/>
    </row>
    <row r="3" spans="1:24" ht="15" x14ac:dyDescent="0.2">
      <c r="B3" s="183" t="str">
        <f>Semestres12!B3</f>
        <v xml:space="preserve">Nom, prénom de l'étudiant-e : </v>
      </c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24" x14ac:dyDescent="0.2">
      <c r="B4" s="7"/>
    </row>
    <row r="5" spans="1:24" ht="12.75" customHeight="1" x14ac:dyDescent="0.2">
      <c r="B5" s="7"/>
    </row>
    <row r="6" spans="1:24" ht="13.5" thickBot="1" x14ac:dyDescent="0.25"/>
    <row r="7" spans="1:24" ht="13.5" thickBot="1" x14ac:dyDescent="0.25">
      <c r="B7" s="157" t="s">
        <v>2</v>
      </c>
      <c r="C7" s="158"/>
      <c r="D7" s="159"/>
      <c r="E7" s="9" t="s">
        <v>3</v>
      </c>
      <c r="H7" s="157" t="s">
        <v>7</v>
      </c>
      <c r="I7" s="158"/>
      <c r="J7" s="159"/>
      <c r="K7" s="9" t="s">
        <v>3</v>
      </c>
      <c r="P7" s="5"/>
      <c r="T7">
        <v>6</v>
      </c>
    </row>
    <row r="8" spans="1:24" x14ac:dyDescent="0.2">
      <c r="B8" s="148" t="s">
        <v>14</v>
      </c>
      <c r="C8" s="149"/>
      <c r="D8" s="150"/>
      <c r="E8" s="1"/>
      <c r="H8" s="161" t="str">
        <f>Semestres34!$B8</f>
        <v>DCO A</v>
      </c>
      <c r="I8" s="162"/>
      <c r="J8" s="163"/>
      <c r="K8" s="1"/>
      <c r="T8">
        <v>5.5</v>
      </c>
      <c r="W8" s="15">
        <v>6</v>
      </c>
      <c r="X8" s="15" t="s">
        <v>37</v>
      </c>
    </row>
    <row r="9" spans="1:24" x14ac:dyDescent="0.2">
      <c r="B9" s="42"/>
      <c r="C9" s="43"/>
      <c r="D9" s="44"/>
      <c r="E9" s="3"/>
      <c r="G9" s="2"/>
      <c r="H9" s="42"/>
      <c r="I9" s="43"/>
      <c r="J9" s="44"/>
      <c r="K9" s="3"/>
      <c r="M9" s="2"/>
      <c r="T9">
        <v>5</v>
      </c>
      <c r="W9" s="15">
        <v>5.5</v>
      </c>
      <c r="X9" s="15" t="s">
        <v>38</v>
      </c>
    </row>
    <row r="10" spans="1:24" ht="13.5" thickBot="1" x14ac:dyDescent="0.25">
      <c r="B10" s="45"/>
      <c r="C10" s="46"/>
      <c r="D10" s="47"/>
      <c r="E10" s="4"/>
      <c r="G10" s="2"/>
      <c r="H10" s="45"/>
      <c r="I10" s="46"/>
      <c r="J10" s="47"/>
      <c r="K10" s="4"/>
      <c r="M10" s="2"/>
      <c r="T10">
        <v>4.5</v>
      </c>
      <c r="W10" s="15">
        <v>5</v>
      </c>
      <c r="X10" s="15" t="s">
        <v>39</v>
      </c>
    </row>
    <row r="11" spans="1:24" ht="13.5" thickBot="1" x14ac:dyDescent="0.25">
      <c r="B11" s="48"/>
      <c r="C11" s="49"/>
      <c r="D11" s="50"/>
      <c r="E11" s="51" t="str">
        <f>IF(ISERROR(AVERAGE(DCOAS3)),"",MROUND(AVERAGE(DCOAS3),0.5))</f>
        <v/>
      </c>
      <c r="F11">
        <f>IF(E11&lt;4,(4-E11)*2,0)</f>
        <v>0</v>
      </c>
      <c r="G11" s="2"/>
      <c r="H11" s="48"/>
      <c r="I11" s="49"/>
      <c r="J11" s="50"/>
      <c r="K11" s="51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  <c r="W11" s="15">
        <v>4.5</v>
      </c>
      <c r="X11" s="15"/>
    </row>
    <row r="12" spans="1:24" x14ac:dyDescent="0.2">
      <c r="B12" s="151" t="s">
        <v>16</v>
      </c>
      <c r="C12" s="152"/>
      <c r="D12" s="153"/>
      <c r="E12" s="1"/>
      <c r="H12" s="151" t="str">
        <f>Semestres34!$B12</f>
        <v>DCO B</v>
      </c>
      <c r="I12" s="152"/>
      <c r="J12" s="153"/>
      <c r="K12" s="1"/>
      <c r="T12">
        <v>3.5</v>
      </c>
      <c r="W12" s="15">
        <v>4</v>
      </c>
      <c r="X12" s="15"/>
    </row>
    <row r="13" spans="1:24" x14ac:dyDescent="0.2">
      <c r="B13" s="32"/>
      <c r="C13" s="33"/>
      <c r="D13" s="34"/>
      <c r="E13" s="3"/>
      <c r="G13" s="2"/>
      <c r="H13" s="32"/>
      <c r="I13" s="33"/>
      <c r="J13" s="34"/>
      <c r="K13" s="3"/>
      <c r="M13" s="2"/>
      <c r="T13">
        <v>3</v>
      </c>
      <c r="W13" s="15">
        <v>3.5</v>
      </c>
      <c r="X13" s="15"/>
    </row>
    <row r="14" spans="1:24" ht="13.5" thickBot="1" x14ac:dyDescent="0.25">
      <c r="B14" s="35"/>
      <c r="C14" s="36"/>
      <c r="D14" s="37"/>
      <c r="E14" s="4"/>
      <c r="G14" s="2"/>
      <c r="H14" s="35"/>
      <c r="I14" s="36"/>
      <c r="J14" s="37"/>
      <c r="K14" s="4"/>
      <c r="M14" s="2"/>
      <c r="T14">
        <v>2.5</v>
      </c>
      <c r="W14" s="15">
        <v>3</v>
      </c>
      <c r="X14" s="15"/>
    </row>
    <row r="15" spans="1:24" ht="13.5" thickBot="1" x14ac:dyDescent="0.25">
      <c r="B15" s="38"/>
      <c r="C15" s="39"/>
      <c r="D15" s="40"/>
      <c r="E15" s="41" t="str">
        <f>IF(ISERROR(AVERAGE(DCOBS3)),"",MROUND(AVERAGE(DCOBS3),0.5))</f>
        <v/>
      </c>
      <c r="F15">
        <f>IF(E15&lt;4,4-E15,0)</f>
        <v>0</v>
      </c>
      <c r="G15" s="2"/>
      <c r="H15" s="38"/>
      <c r="I15" s="39"/>
      <c r="J15" s="40"/>
      <c r="K15" s="41" t="str">
        <f>IF(ISERROR(AVERAGE(DCOBS4)),"",MROUND(AVERAGE(DCOBS4),0.5))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  <c r="W15" s="15">
        <v>2.5</v>
      </c>
      <c r="X15" s="15"/>
    </row>
    <row r="16" spans="1:24" x14ac:dyDescent="0.2">
      <c r="B16" s="154" t="s">
        <v>17</v>
      </c>
      <c r="C16" s="155"/>
      <c r="D16" s="156"/>
      <c r="E16" s="1"/>
      <c r="H16" s="160" t="str">
        <f>Semestres34!$B16</f>
        <v>DCO C</v>
      </c>
      <c r="I16" s="155"/>
      <c r="J16" s="156"/>
      <c r="K16" s="1"/>
      <c r="T16">
        <v>1.5</v>
      </c>
      <c r="W16" s="15">
        <v>2</v>
      </c>
      <c r="X16" s="15"/>
    </row>
    <row r="17" spans="2:24" x14ac:dyDescent="0.2">
      <c r="B17" s="52"/>
      <c r="C17" s="53"/>
      <c r="D17" s="54"/>
      <c r="E17" s="3"/>
      <c r="G17" s="2"/>
      <c r="H17" s="52"/>
      <c r="I17" s="53"/>
      <c r="J17" s="54"/>
      <c r="K17" s="3"/>
      <c r="M17" s="2"/>
      <c r="T17">
        <v>1</v>
      </c>
      <c r="W17" s="15">
        <v>1.5</v>
      </c>
      <c r="X17" s="15"/>
    </row>
    <row r="18" spans="2:24" ht="13.5" thickBot="1" x14ac:dyDescent="0.25">
      <c r="B18" s="55"/>
      <c r="C18" s="56"/>
      <c r="D18" s="57"/>
      <c r="E18" s="4"/>
      <c r="G18" s="2"/>
      <c r="H18" s="55"/>
      <c r="I18" s="56"/>
      <c r="J18" s="57"/>
      <c r="K18" s="4"/>
      <c r="M18" s="2"/>
      <c r="W18" s="15">
        <v>1</v>
      </c>
      <c r="X18" s="15"/>
    </row>
    <row r="19" spans="2:24" ht="13.5" thickBot="1" x14ac:dyDescent="0.25">
      <c r="B19" s="58"/>
      <c r="C19" s="59"/>
      <c r="D19" s="60"/>
      <c r="E19" s="61" t="str">
        <f>IF(ISERROR(AVERAGE(DCOCS3)),"",MROUND(AVERAGE(DCOCS3),0.5))</f>
        <v/>
      </c>
      <c r="F19">
        <f>IF(E19&lt;4,4-E19,0)</f>
        <v>0</v>
      </c>
      <c r="G19" s="2"/>
      <c r="H19" s="58"/>
      <c r="I19" s="59"/>
      <c r="J19" s="60"/>
      <c r="K19" s="61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4" x14ac:dyDescent="0.2">
      <c r="B20" s="165" t="s">
        <v>18</v>
      </c>
      <c r="C20" s="166"/>
      <c r="D20" s="167"/>
      <c r="E20" s="12"/>
      <c r="G20" s="2"/>
      <c r="H20" s="165" t="str">
        <f>Semestres34!$B20</f>
        <v>DCO D</v>
      </c>
      <c r="I20" s="166"/>
      <c r="J20" s="167"/>
      <c r="K20" s="12"/>
      <c r="M20" s="2"/>
      <c r="T20" s="15" t="s">
        <v>10</v>
      </c>
    </row>
    <row r="21" spans="2:24" x14ac:dyDescent="0.2">
      <c r="B21" s="22"/>
      <c r="C21" s="23"/>
      <c r="D21" s="24"/>
      <c r="E21" s="13"/>
      <c r="G21" s="2"/>
      <c r="H21" s="22"/>
      <c r="I21" s="23"/>
      <c r="J21" s="24"/>
      <c r="K21" s="13"/>
      <c r="M21" s="2"/>
      <c r="T21" s="15" t="s">
        <v>11</v>
      </c>
    </row>
    <row r="22" spans="2:24" ht="13.5" thickBot="1" x14ac:dyDescent="0.25">
      <c r="B22" s="25"/>
      <c r="C22" s="26"/>
      <c r="D22" s="27"/>
      <c r="E22" s="14"/>
      <c r="G22" s="2"/>
      <c r="H22" s="25"/>
      <c r="I22" s="26"/>
      <c r="J22" s="27"/>
      <c r="K22" s="14"/>
      <c r="M22" s="2"/>
      <c r="T22" s="15" t="s">
        <v>12</v>
      </c>
    </row>
    <row r="23" spans="2:24" ht="13.5" thickBot="1" x14ac:dyDescent="0.25">
      <c r="B23" s="28"/>
      <c r="C23" s="29"/>
      <c r="D23" s="30"/>
      <c r="E23" s="31" t="str">
        <f>IF(ISERROR(AVERAGE(DCODS3)),"",MROUND(AVERAGE(DCODS3),0.5))</f>
        <v/>
      </c>
      <c r="G23" s="2"/>
      <c r="H23" s="28"/>
      <c r="I23" s="29"/>
      <c r="J23" s="30"/>
      <c r="K23" s="31" t="str">
        <f>IF(ISERROR(AVERAGE(DCODS4)),"",MROUND(AVERAGE(DCODS4),0.5))</f>
        <v/>
      </c>
      <c r="M23" s="2"/>
    </row>
    <row r="24" spans="2:24" x14ac:dyDescent="0.2">
      <c r="B24" s="169" t="s">
        <v>19</v>
      </c>
      <c r="C24" s="170"/>
      <c r="D24" s="171"/>
      <c r="E24" s="12"/>
      <c r="G24" s="2"/>
      <c r="H24" s="169" t="str">
        <f>Semestres34!$B24</f>
        <v>DCO E</v>
      </c>
      <c r="I24" s="170"/>
      <c r="J24" s="171"/>
      <c r="K24" s="12"/>
      <c r="M24" s="2"/>
    </row>
    <row r="25" spans="2:24" x14ac:dyDescent="0.2">
      <c r="B25" s="62"/>
      <c r="C25" s="63"/>
      <c r="D25" s="64"/>
      <c r="E25" s="13"/>
      <c r="G25" s="2"/>
      <c r="H25" s="62"/>
      <c r="I25" s="63"/>
      <c r="J25" s="64"/>
      <c r="K25" s="13"/>
      <c r="M25" s="2"/>
    </row>
    <row r="26" spans="2:24" ht="13.5" thickBot="1" x14ac:dyDescent="0.25">
      <c r="B26" s="65"/>
      <c r="C26" s="66"/>
      <c r="D26" s="67"/>
      <c r="E26" s="14"/>
      <c r="G26" s="2"/>
      <c r="H26" s="65"/>
      <c r="I26" s="66"/>
      <c r="J26" s="67"/>
      <c r="K26" s="14"/>
      <c r="M26" s="2"/>
    </row>
    <row r="27" spans="2:24" ht="13.5" thickBot="1" x14ac:dyDescent="0.25">
      <c r="B27" s="68"/>
      <c r="C27" s="69"/>
      <c r="D27" s="70"/>
      <c r="E27" s="71" t="str">
        <f>IF(ISERROR(AVERAGE(DCOES3)),"",MROUND(AVERAGE(DCOES3),0.5))</f>
        <v/>
      </c>
      <c r="G27" s="2"/>
      <c r="H27" s="68"/>
      <c r="I27" s="69"/>
      <c r="J27" s="70"/>
      <c r="K27" s="71" t="str">
        <f>IF(ISERROR(AVERAGE(DCOES4)),"",MROUND(AVERAGE(DCOES4),0.5))</f>
        <v/>
      </c>
      <c r="M27" s="2"/>
    </row>
    <row r="28" spans="2:24" x14ac:dyDescent="0.2">
      <c r="B28" s="178" t="str">
        <f>Semestres12!H28</f>
        <v>Choisir DC*</v>
      </c>
      <c r="C28" s="179"/>
      <c r="D28" s="180"/>
      <c r="E28" s="12"/>
      <c r="G28" s="2"/>
      <c r="H28" s="178" t="str">
        <f>B28</f>
        <v>Choisir DC*</v>
      </c>
      <c r="I28" s="179"/>
      <c r="J28" s="180"/>
      <c r="K28" s="12"/>
      <c r="M28" s="2"/>
    </row>
    <row r="29" spans="2:24" x14ac:dyDescent="0.2">
      <c r="B29" s="107"/>
      <c r="C29" s="108"/>
      <c r="D29" s="109"/>
      <c r="E29" s="13"/>
      <c r="G29" s="2"/>
      <c r="H29" s="107"/>
      <c r="I29" s="108"/>
      <c r="J29" s="109"/>
      <c r="K29" s="13"/>
      <c r="M29" s="2"/>
    </row>
    <row r="30" spans="2:24" ht="13.5" thickBot="1" x14ac:dyDescent="0.25">
      <c r="B30" s="110"/>
      <c r="C30" s="111"/>
      <c r="D30" s="112"/>
      <c r="E30" s="14"/>
      <c r="G30" s="2"/>
      <c r="H30" s="110"/>
      <c r="I30" s="111"/>
      <c r="J30" s="112"/>
      <c r="K30" s="14"/>
      <c r="M30" s="2"/>
    </row>
    <row r="31" spans="2:24" ht="13.5" thickBot="1" x14ac:dyDescent="0.25">
      <c r="B31" s="113"/>
      <c r="C31" s="114"/>
      <c r="D31" s="115"/>
      <c r="E31" s="116" t="str">
        <f>IF(ISERROR(AVERAGE(DC_S3)),"",MROUND(AVERAGE(DC_S3),0.5))</f>
        <v/>
      </c>
      <c r="G31" s="2"/>
      <c r="H31" s="113"/>
      <c r="I31" s="114"/>
      <c r="J31" s="115"/>
      <c r="K31" s="116" t="str">
        <f>IF(ISERROR(AVERAGE(DC_S4)),"",MROUND(AVERAGE(DC_S4),0.5))</f>
        <v/>
      </c>
      <c r="M31" s="2"/>
    </row>
    <row r="32" spans="2:24" ht="13.5" thickBot="1" x14ac:dyDescent="0.25"/>
    <row r="33" spans="2:18" ht="13.5" thickBot="1" x14ac:dyDescent="0.25">
      <c r="B33" s="157" t="s">
        <v>6</v>
      </c>
      <c r="C33" s="158"/>
      <c r="D33" s="158"/>
      <c r="E33" s="159"/>
      <c r="H33" s="157" t="s">
        <v>9</v>
      </c>
      <c r="I33" s="158"/>
      <c r="J33" s="158"/>
      <c r="K33" s="159"/>
    </row>
    <row r="34" spans="2:18" ht="13.5" thickBot="1" x14ac:dyDescent="0.25">
      <c r="B34" s="10"/>
      <c r="C34" s="10"/>
      <c r="D34" s="10"/>
      <c r="E34" s="10"/>
      <c r="H34" s="10"/>
      <c r="I34" s="10"/>
      <c r="J34" s="10"/>
      <c r="K34" s="10"/>
    </row>
    <row r="35" spans="2:18" ht="25.5" customHeight="1" thickBot="1" x14ac:dyDescent="0.25">
      <c r="B35" s="172" t="s">
        <v>15</v>
      </c>
      <c r="C35" s="173"/>
      <c r="D35" s="174"/>
      <c r="E35" s="144" t="str">
        <f>IF(ISERROR(AVERAGE(DCOAMOYS3,DCOBMOYS3,DCOCMOYS3,DCODMOYS3,DCOEMOYS3,DCMOYS3)),"",MROUND(AVERAGE(DCOAMOYS3,DCOBMOYS3,DCOCMOYS3,DCODMOYS3,DCOEMOYS3,DCMOYS3),0.5))</f>
        <v/>
      </c>
      <c r="G35" s="6"/>
      <c r="H35" s="172" t="s">
        <v>15</v>
      </c>
      <c r="I35" s="173"/>
      <c r="J35" s="174"/>
      <c r="K35" s="144" t="str">
        <f>IF(ISERROR(AVERAGE(DCOAMOYS4,DCOBMOYS4,DCOCMOYS4,DCODMOYS4,DCOEMOYS4,DCMOYS4)),"",MROUND(AVERAGE(DCOAMOYS4,DCOBMOYS4,DCOCMOYS4,DCODMOYS4,DCOEMOYS4,DCMOYS4),0.5))</f>
        <v/>
      </c>
    </row>
    <row r="36" spans="2:18" x14ac:dyDescent="0.2">
      <c r="B36" s="10"/>
      <c r="C36" s="10"/>
      <c r="D36" s="10"/>
      <c r="E36" s="11"/>
      <c r="H36" s="10"/>
      <c r="I36" s="10"/>
      <c r="J36" s="10"/>
      <c r="K36" s="11"/>
    </row>
    <row r="38" spans="2:18" ht="12.75" customHeight="1" x14ac:dyDescent="0.2">
      <c r="B38" s="168" t="s">
        <v>13</v>
      </c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</row>
    <row r="41" spans="2:18" ht="75.75" customHeight="1" x14ac:dyDescent="1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</row>
  </sheetData>
  <sheetProtection sheet="1" selectLockedCells="1"/>
  <dataConsolidate/>
  <mergeCells count="21">
    <mergeCell ref="B1:Q1"/>
    <mergeCell ref="B3:Q3"/>
    <mergeCell ref="B7:D7"/>
    <mergeCell ref="H7:J7"/>
    <mergeCell ref="B8:D8"/>
    <mergeCell ref="H8:J8"/>
    <mergeCell ref="B12:D12"/>
    <mergeCell ref="H12:J12"/>
    <mergeCell ref="B16:D16"/>
    <mergeCell ref="H16:J16"/>
    <mergeCell ref="B20:D20"/>
    <mergeCell ref="H20:J20"/>
    <mergeCell ref="B35:D35"/>
    <mergeCell ref="H35:J35"/>
    <mergeCell ref="B38:R38"/>
    <mergeCell ref="B24:D24"/>
    <mergeCell ref="H24:J24"/>
    <mergeCell ref="B28:D28"/>
    <mergeCell ref="H28:J28"/>
    <mergeCell ref="B33:E33"/>
    <mergeCell ref="H33:K33"/>
  </mergeCells>
  <conditionalFormatting sqref="E35 K35">
    <cfRule type="cellIs" dxfId="7" priority="5" stopIfTrue="1" operator="lessThan">
      <formula>4</formula>
    </cfRule>
  </conditionalFormatting>
  <conditionalFormatting sqref="G35">
    <cfRule type="cellIs" dxfId="6" priority="6" stopIfTrue="1" operator="equal">
      <formula>"O"</formula>
    </cfRule>
    <cfRule type="cellIs" dxfId="5" priority="7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H17:J19 B17:D19 H13:J15 B13:D15 B21:D23 H21:J23 B29:D31 B25:D27 H25:J27 H29:J31" xr:uid="{6D2C7521-E9F1-41FA-A778-911E625CE719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A56E6-ED54-49DB-BC3B-613B22056396}">
  <sheetPr>
    <pageSetUpPr fitToPage="1"/>
  </sheetPr>
  <dimension ref="A1:X35"/>
  <sheetViews>
    <sheetView showGridLines="0" showZeros="0" zoomScale="115" zoomScaleNormal="115" workbookViewId="0">
      <selection activeCell="H15" sqref="H15"/>
    </sheetView>
  </sheetViews>
  <sheetFormatPr baseColWidth="10" defaultColWidth="6" defaultRowHeight="12.75" x14ac:dyDescent="0.2"/>
  <cols>
    <col min="1" max="1" width="3.140625" customWidth="1"/>
    <col min="2" max="3" width="6" customWidth="1"/>
    <col min="4" max="4" width="6.85546875" customWidth="1"/>
    <col min="5" max="5" width="6" customWidth="1"/>
    <col min="6" max="6" width="6" hidden="1" customWidth="1"/>
    <col min="7" max="9" width="6" customWidth="1"/>
    <col min="10" max="10" width="7" customWidth="1"/>
    <col min="11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  <col min="22" max="22" width="15.140625" customWidth="1"/>
    <col min="23" max="23" width="5.140625" hidden="1" customWidth="1"/>
    <col min="24" max="24" width="2.28515625" hidden="1" customWidth="1"/>
    <col min="25" max="25" width="5" customWidth="1"/>
  </cols>
  <sheetData>
    <row r="1" spans="1:24" ht="21" x14ac:dyDescent="0.2">
      <c r="B1" s="145" t="str">
        <f>Semestres12!B1</f>
        <v>Employé-e de commerce CFC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7"/>
    </row>
    <row r="2" spans="1:24" x14ac:dyDescent="0.2">
      <c r="A2" s="21"/>
    </row>
    <row r="3" spans="1:24" ht="15" x14ac:dyDescent="0.2">
      <c r="B3" s="164" t="str">
        <f>Semestres12!B3</f>
        <v xml:space="preserve">Nom, prénom de l'étudiant-e : 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</row>
    <row r="4" spans="1:24" x14ac:dyDescent="0.2">
      <c r="B4" s="7"/>
    </row>
    <row r="5" spans="1:24" ht="12.75" customHeight="1" x14ac:dyDescent="0.2">
      <c r="B5" s="7"/>
    </row>
    <row r="6" spans="1:24" ht="13.5" thickBot="1" x14ac:dyDescent="0.25"/>
    <row r="7" spans="1:24" ht="13.5" thickBot="1" x14ac:dyDescent="0.25">
      <c r="B7" s="157" t="s">
        <v>41</v>
      </c>
      <c r="C7" s="158"/>
      <c r="D7" s="159"/>
      <c r="E7" s="9" t="s">
        <v>3</v>
      </c>
      <c r="H7" s="157" t="s">
        <v>40</v>
      </c>
      <c r="I7" s="158"/>
      <c r="J7" s="159"/>
      <c r="K7" s="9" t="s">
        <v>3</v>
      </c>
      <c r="P7" s="5"/>
      <c r="T7">
        <v>6</v>
      </c>
    </row>
    <row r="8" spans="1:24" x14ac:dyDescent="0.2">
      <c r="B8" s="148" t="s">
        <v>14</v>
      </c>
      <c r="C8" s="149"/>
      <c r="D8" s="150"/>
      <c r="E8" s="1"/>
      <c r="H8" s="161" t="str">
        <f>Semestres56!$B8</f>
        <v>DCO A</v>
      </c>
      <c r="I8" s="162"/>
      <c r="J8" s="163"/>
      <c r="K8" s="1"/>
      <c r="T8">
        <v>5.5</v>
      </c>
      <c r="W8" s="15">
        <v>6</v>
      </c>
      <c r="X8" s="15" t="s">
        <v>44</v>
      </c>
    </row>
    <row r="9" spans="1:24" x14ac:dyDescent="0.2">
      <c r="B9" s="42"/>
      <c r="C9" s="43"/>
      <c r="D9" s="44"/>
      <c r="E9" s="3"/>
      <c r="G9" s="2"/>
      <c r="H9" s="42"/>
      <c r="I9" s="43"/>
      <c r="J9" s="44"/>
      <c r="K9" s="3"/>
      <c r="M9" s="2"/>
      <c r="T9">
        <v>5</v>
      </c>
      <c r="W9" s="15">
        <v>5.5</v>
      </c>
      <c r="X9" s="15" t="s">
        <v>47</v>
      </c>
    </row>
    <row r="10" spans="1:24" ht="13.5" thickBot="1" x14ac:dyDescent="0.25">
      <c r="B10" s="45"/>
      <c r="C10" s="46"/>
      <c r="D10" s="47"/>
      <c r="E10" s="4"/>
      <c r="G10" s="2"/>
      <c r="H10" s="45"/>
      <c r="I10" s="46"/>
      <c r="J10" s="47"/>
      <c r="K10" s="4"/>
      <c r="M10" s="2"/>
      <c r="T10">
        <v>4.5</v>
      </c>
      <c r="W10" s="15">
        <v>5</v>
      </c>
      <c r="X10" s="15" t="s">
        <v>48</v>
      </c>
    </row>
    <row r="11" spans="1:24" ht="13.5" thickBot="1" x14ac:dyDescent="0.25">
      <c r="B11" s="48"/>
      <c r="C11" s="49"/>
      <c r="D11" s="50"/>
      <c r="E11" s="51" t="str">
        <f>IF(ISERROR(AVERAGE(DCOAS5)),"",MROUND(AVERAGE(DCOAS5),0.5))</f>
        <v/>
      </c>
      <c r="F11">
        <f>IF(E11&lt;4,(4-E11)*2,0)</f>
        <v>0</v>
      </c>
      <c r="G11" s="2"/>
      <c r="H11" s="48"/>
      <c r="I11" s="49"/>
      <c r="J11" s="50"/>
      <c r="K11" s="51" t="str">
        <f>IF(ISERROR(AVERAGE(DCOAS6)),"",MROUND(AVERAGE(DCOAS6),0.5))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  <c r="W11" s="15">
        <v>4.5</v>
      </c>
      <c r="X11" s="15" t="s">
        <v>45</v>
      </c>
    </row>
    <row r="12" spans="1:24" x14ac:dyDescent="0.2">
      <c r="B12" s="151" t="s">
        <v>16</v>
      </c>
      <c r="C12" s="152"/>
      <c r="D12" s="153"/>
      <c r="E12" s="1"/>
      <c r="H12" s="151" t="str">
        <f>Semestres56!$B12</f>
        <v>DCO B</v>
      </c>
      <c r="I12" s="152"/>
      <c r="J12" s="153"/>
      <c r="K12" s="1"/>
      <c r="T12">
        <v>3.5</v>
      </c>
      <c r="W12" s="15">
        <v>4</v>
      </c>
      <c r="X12" s="15" t="s">
        <v>46</v>
      </c>
    </row>
    <row r="13" spans="1:24" x14ac:dyDescent="0.2">
      <c r="B13" s="32"/>
      <c r="C13" s="33"/>
      <c r="D13" s="34"/>
      <c r="E13" s="3"/>
      <c r="G13" s="2"/>
      <c r="H13" s="32"/>
      <c r="I13" s="33"/>
      <c r="J13" s="34"/>
      <c r="K13" s="3"/>
      <c r="M13" s="2"/>
      <c r="T13">
        <v>3</v>
      </c>
      <c r="W13" s="15">
        <v>3.5</v>
      </c>
      <c r="X13" s="15"/>
    </row>
    <row r="14" spans="1:24" ht="13.5" thickBot="1" x14ac:dyDescent="0.25">
      <c r="B14" s="35"/>
      <c r="C14" s="36"/>
      <c r="D14" s="37"/>
      <c r="E14" s="4"/>
      <c r="G14" s="2"/>
      <c r="H14" s="35"/>
      <c r="I14" s="36"/>
      <c r="J14" s="37"/>
      <c r="K14" s="4"/>
      <c r="M14" s="2"/>
      <c r="T14">
        <v>2.5</v>
      </c>
      <c r="W14" s="15">
        <v>3</v>
      </c>
      <c r="X14" s="15"/>
    </row>
    <row r="15" spans="1:24" ht="13.5" thickBot="1" x14ac:dyDescent="0.25">
      <c r="B15" s="38"/>
      <c r="C15" s="39"/>
      <c r="D15" s="40"/>
      <c r="E15" s="41" t="str">
        <f>IF(ISERROR(AVERAGE(DCOBS5)),"",MROUND(AVERAGE(DCOBS5),0.5))</f>
        <v/>
      </c>
      <c r="F15">
        <f>IF(E15&lt;4,4-E15,0)</f>
        <v>0</v>
      </c>
      <c r="G15" s="2"/>
      <c r="H15" s="38"/>
      <c r="I15" s="39"/>
      <c r="J15" s="40"/>
      <c r="K15" s="41" t="str">
        <f>IF(ISERROR(AVERAGE(DCOBS6)),"",MROUND(AVERAGE(DCOBS6),0.5))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  <c r="W15" s="15">
        <v>2.5</v>
      </c>
      <c r="X15" s="15"/>
    </row>
    <row r="16" spans="1:24" x14ac:dyDescent="0.2">
      <c r="B16" s="154" t="s">
        <v>17</v>
      </c>
      <c r="C16" s="155"/>
      <c r="D16" s="156"/>
      <c r="E16" s="1"/>
      <c r="H16" s="160" t="str">
        <f>Semestres56!$B16</f>
        <v>DCO C</v>
      </c>
      <c r="I16" s="155"/>
      <c r="J16" s="156"/>
      <c r="K16" s="1"/>
      <c r="T16">
        <v>1.5</v>
      </c>
      <c r="W16" s="15">
        <v>2</v>
      </c>
      <c r="X16" s="15"/>
    </row>
    <row r="17" spans="2:24" x14ac:dyDescent="0.2">
      <c r="B17" s="52"/>
      <c r="C17" s="53"/>
      <c r="D17" s="54"/>
      <c r="E17" s="3"/>
      <c r="G17" s="2"/>
      <c r="H17" s="52"/>
      <c r="I17" s="53"/>
      <c r="J17" s="54"/>
      <c r="K17" s="3"/>
      <c r="M17" s="2"/>
      <c r="T17">
        <v>1</v>
      </c>
      <c r="W17" s="15">
        <v>1.5</v>
      </c>
      <c r="X17" s="15"/>
    </row>
    <row r="18" spans="2:24" ht="13.5" thickBot="1" x14ac:dyDescent="0.25">
      <c r="B18" s="55"/>
      <c r="C18" s="56"/>
      <c r="D18" s="57"/>
      <c r="E18" s="4"/>
      <c r="G18" s="2"/>
      <c r="H18" s="55"/>
      <c r="I18" s="56"/>
      <c r="J18" s="57"/>
      <c r="K18" s="4"/>
      <c r="M18" s="2"/>
      <c r="W18" s="15">
        <v>1</v>
      </c>
      <c r="X18" s="15"/>
    </row>
    <row r="19" spans="2:24" ht="13.5" thickBot="1" x14ac:dyDescent="0.25">
      <c r="B19" s="58"/>
      <c r="C19" s="59"/>
      <c r="D19" s="60"/>
      <c r="E19" s="61" t="str">
        <f>IF(ISERROR(AVERAGE(DCOCS5)),"",MROUND(AVERAGE(DCOCS5),0.5))</f>
        <v/>
      </c>
      <c r="F19">
        <f>IF(E19&lt;4,4-E19,0)</f>
        <v>0</v>
      </c>
      <c r="G19" s="2"/>
      <c r="H19" s="58"/>
      <c r="I19" s="59"/>
      <c r="J19" s="60"/>
      <c r="K19" s="61" t="str">
        <f>IF(ISERROR(AVERAGE(DCOCS6)),"",MROUND(AVERAGE(DCOCS6),0.5))</f>
        <v/>
      </c>
      <c r="L19">
        <f>IF(K19&lt;4,4-K19,0)</f>
        <v>0</v>
      </c>
      <c r="M19" s="2"/>
      <c r="N19" t="e">
        <f>IF(#REF!&lt;4,4-#REF!,0)</f>
        <v>#REF!</v>
      </c>
    </row>
    <row r="20" spans="2:24" x14ac:dyDescent="0.2">
      <c r="B20" s="175" t="s">
        <v>44</v>
      </c>
      <c r="C20" s="176"/>
      <c r="D20" s="177"/>
      <c r="E20" s="12"/>
      <c r="G20" s="2"/>
      <c r="H20" s="178" t="str">
        <f>B20</f>
        <v>Choisir Option*</v>
      </c>
      <c r="I20" s="179"/>
      <c r="J20" s="180"/>
      <c r="K20" s="12"/>
      <c r="M20" s="2"/>
    </row>
    <row r="21" spans="2:24" x14ac:dyDescent="0.2">
      <c r="B21" s="107"/>
      <c r="C21" s="108"/>
      <c r="D21" s="109"/>
      <c r="E21" s="13"/>
      <c r="G21" s="2"/>
      <c r="H21" s="107"/>
      <c r="I21" s="108"/>
      <c r="J21" s="109"/>
      <c r="K21" s="13"/>
      <c r="M21" s="2"/>
    </row>
    <row r="22" spans="2:24" ht="13.5" thickBot="1" x14ac:dyDescent="0.25">
      <c r="B22" s="110"/>
      <c r="C22" s="111"/>
      <c r="D22" s="112"/>
      <c r="E22" s="14"/>
      <c r="G22" s="2"/>
      <c r="H22" s="110"/>
      <c r="I22" s="111"/>
      <c r="J22" s="112"/>
      <c r="K22" s="14"/>
      <c r="M22" s="2"/>
    </row>
    <row r="23" spans="2:24" ht="13.5" thickBot="1" x14ac:dyDescent="0.25">
      <c r="B23" s="113"/>
      <c r="C23" s="114"/>
      <c r="D23" s="115"/>
      <c r="E23" s="116" t="str">
        <f>IF(ISERROR(AVERAGE(Option_S5)),"",MROUND(AVERAGE(Option_S5),0.5))</f>
        <v/>
      </c>
      <c r="G23" s="2"/>
      <c r="H23" s="113"/>
      <c r="I23" s="114"/>
      <c r="J23" s="115"/>
      <c r="K23" s="116" t="str">
        <f>IF(ISERROR(AVERAGE(Option_S6)),"",MROUND(AVERAGE(Option_S6),0.5))</f>
        <v/>
      </c>
      <c r="M23" s="2"/>
    </row>
    <row r="24" spans="2:24" ht="13.5" thickBot="1" x14ac:dyDescent="0.25"/>
    <row r="25" spans="2:24" ht="13.5" thickBot="1" x14ac:dyDescent="0.25">
      <c r="B25" s="157" t="s">
        <v>42</v>
      </c>
      <c r="C25" s="158"/>
      <c r="D25" s="158"/>
      <c r="E25" s="159"/>
      <c r="H25" s="157" t="s">
        <v>43</v>
      </c>
      <c r="I25" s="158"/>
      <c r="J25" s="158"/>
      <c r="K25" s="159"/>
    </row>
    <row r="26" spans="2:24" ht="13.5" thickBot="1" x14ac:dyDescent="0.25">
      <c r="B26" s="10"/>
      <c r="C26" s="10"/>
      <c r="D26" s="10"/>
      <c r="E26" s="10"/>
      <c r="H26" s="10"/>
      <c r="I26" s="10"/>
      <c r="J26" s="10"/>
      <c r="K26" s="10"/>
    </row>
    <row r="27" spans="2:24" ht="25.5" customHeight="1" thickBot="1" x14ac:dyDescent="0.25">
      <c r="B27" s="172" t="s">
        <v>15</v>
      </c>
      <c r="C27" s="173"/>
      <c r="D27" s="174"/>
      <c r="E27" s="144" t="str">
        <f>IF(ISERROR(AVERAGE(DCOAMOYS5,DCOBMOYS5,DCOCMOYS5,OptionMOYS5)),"",MROUND(AVERAGE(DCOAMOYS5,DCOBMOYS5,DCOCMOYS5,OptionMOYS5),0.5))</f>
        <v/>
      </c>
      <c r="G27" s="6"/>
      <c r="H27" s="172" t="s">
        <v>15</v>
      </c>
      <c r="I27" s="173"/>
      <c r="J27" s="174"/>
      <c r="K27" s="144" t="str">
        <f>IF(ISERROR(AVERAGE(DCOAMOYS6,DCOBMOYS6,DCOCMOYS6,OptionMOYS6)),"",MROUND(AVERAGE(DCOAMOYS6,DCOBMOYS6,DCOCMOYS6,OptionMOYS6),0.5))</f>
        <v/>
      </c>
    </row>
    <row r="28" spans="2:24" x14ac:dyDescent="0.2">
      <c r="B28" s="10"/>
      <c r="C28" s="10"/>
      <c r="D28" s="10"/>
      <c r="E28" s="11"/>
      <c r="H28" s="10"/>
      <c r="I28" s="10"/>
      <c r="J28" s="10"/>
      <c r="K28" s="11"/>
    </row>
    <row r="30" spans="2:24" x14ac:dyDescent="0.2">
      <c r="B30" s="182" t="str">
        <f>IF(_Option="Choisir Option*","* Cliquer sur la cellule, dérouler la liste et sélectionner l'option","")</f>
        <v>* Cliquer sur la cellule, dérouler la liste et sélectionner l'option</v>
      </c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</row>
    <row r="31" spans="2:24" x14ac:dyDescent="0.2">
      <c r="B31" s="181"/>
      <c r="C31" s="181"/>
      <c r="D31" s="181"/>
      <c r="E31" s="181"/>
      <c r="F31" s="181"/>
      <c r="G31" s="181"/>
      <c r="H31" s="181"/>
      <c r="I31" s="181"/>
      <c r="J31" s="181"/>
      <c r="K31" s="181"/>
    </row>
    <row r="32" spans="2:24" ht="12.75" customHeight="1" x14ac:dyDescent="0.2">
      <c r="B32" s="168" t="s">
        <v>13</v>
      </c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</row>
    <row r="35" spans="2:13" ht="75.75" customHeight="1" x14ac:dyDescent="1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</row>
  </sheetData>
  <sheetProtection sheet="1" selectLockedCells="1"/>
  <dataConsolidate/>
  <mergeCells count="19">
    <mergeCell ref="B1:Q1"/>
    <mergeCell ref="B3:Q3"/>
    <mergeCell ref="B7:D7"/>
    <mergeCell ref="H7:J7"/>
    <mergeCell ref="B8:D8"/>
    <mergeCell ref="H8:J8"/>
    <mergeCell ref="B20:D20"/>
    <mergeCell ref="H20:J20"/>
    <mergeCell ref="B25:E25"/>
    <mergeCell ref="H25:K25"/>
    <mergeCell ref="B12:D12"/>
    <mergeCell ref="H12:J12"/>
    <mergeCell ref="B16:D16"/>
    <mergeCell ref="H16:J16"/>
    <mergeCell ref="B27:D27"/>
    <mergeCell ref="H27:J27"/>
    <mergeCell ref="B30:R30"/>
    <mergeCell ref="B31:K31"/>
    <mergeCell ref="B32:R32"/>
  </mergeCells>
  <conditionalFormatting sqref="E27 K27">
    <cfRule type="cellIs" dxfId="4" priority="5" stopIfTrue="1" operator="lessThan">
      <formula>4</formula>
    </cfRule>
  </conditionalFormatting>
  <conditionalFormatting sqref="G27">
    <cfRule type="cellIs" dxfId="3" priority="6" stopIfTrue="1" operator="equal">
      <formula>"O"</formula>
    </cfRule>
    <cfRule type="cellIs" dxfId="2" priority="7" stopIfTrue="1" operator="equal">
      <formula>"P"</formula>
    </cfRule>
  </conditionalFormatting>
  <conditionalFormatting sqref="B31:K31">
    <cfRule type="cellIs" priority="3" stopIfTrue="1" operator="equal">
      <formula>""</formula>
    </cfRule>
    <cfRule type="cellIs" dxfId="1" priority="4" stopIfTrue="1" operator="notEqual">
      <formula>""</formula>
    </cfRule>
  </conditionalFormatting>
  <conditionalFormatting sqref="B30">
    <cfRule type="cellIs" priority="1" stopIfTrue="1" operator="equal">
      <formula>""</formula>
    </cfRule>
    <cfRule type="cellIs" dxfId="0" priority="2" stopIfTrue="1" operator="notEqual">
      <formula>""</formula>
    </cfRule>
  </conditionalFormatting>
  <dataValidations count="2">
    <dataValidation type="list" allowBlank="1" showInputMessage="1" showErrorMessage="1" sqref="B20:D20" xr:uid="{50D37DCA-4BF0-4822-BD69-51DC1377D3D5}">
      <formula1>$X$8:$X$12</formula1>
    </dataValidation>
    <dataValidation type="list" allowBlank="1" showErrorMessage="1" errorTitle="Erreur" error="Seule des notes au demi point de 1 à 6 peuvent être saisies dans les cellules de notes" sqref="B9:D11 H9:J11 H17:J19 B17:D19 H13:J15 B13:D15 B21:D23 H21:J23" xr:uid="{9DE2EC44-39A6-4358-AF38-66C2F88BC4BF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M42"/>
  <sheetViews>
    <sheetView showGridLines="0" showZeros="0" topLeftCell="B1" zoomScaleNormal="100" workbookViewId="0">
      <selection activeCell="C8" sqref="C8"/>
    </sheetView>
  </sheetViews>
  <sheetFormatPr baseColWidth="10" defaultColWidth="11.5703125" defaultRowHeight="12.75" x14ac:dyDescent="0.2"/>
  <cols>
    <col min="1" max="1" width="2.7109375" style="17" customWidth="1"/>
    <col min="2" max="2" width="37.5703125" style="17" customWidth="1"/>
    <col min="3" max="3" width="15" style="17" customWidth="1"/>
    <col min="4" max="4" width="36.7109375" style="17" customWidth="1"/>
    <col min="5" max="5" width="14.140625" style="17" customWidth="1"/>
    <col min="6" max="6" width="38.28515625" style="17" bestFit="1" customWidth="1"/>
    <col min="7" max="7" width="15" style="17" customWidth="1"/>
    <col min="8" max="8" width="5.28515625" style="17" customWidth="1"/>
    <col min="9" max="9" width="4.7109375" style="17" customWidth="1"/>
    <col min="10" max="10" width="3.140625" style="17" customWidth="1"/>
    <col min="11" max="19" width="4.28515625" style="17" customWidth="1"/>
    <col min="20" max="20" width="11.5703125" style="17"/>
    <col min="21" max="21" width="11.5703125" style="17" customWidth="1"/>
    <col min="22" max="23" width="11.5703125" style="17"/>
    <col min="24" max="24" width="20.140625" style="17" customWidth="1"/>
    <col min="25" max="16384" width="11.5703125" style="17"/>
  </cols>
  <sheetData>
    <row r="1" spans="1:247" s="16" customFormat="1" ht="25.15" customHeight="1" x14ac:dyDescent="0.2">
      <c r="B1" s="188" t="str">
        <f>Semestres12!B1</f>
        <v>Employé-e de commerce CFC</v>
      </c>
      <c r="C1" s="189"/>
      <c r="D1" s="189"/>
      <c r="E1" s="189"/>
      <c r="F1" s="189"/>
      <c r="G1" s="189"/>
      <c r="J1" s="186" t="s">
        <v>13</v>
      </c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</row>
    <row r="2" spans="1:247" x14ac:dyDescent="0.2">
      <c r="J2" s="190" t="s">
        <v>20</v>
      </c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</row>
    <row r="3" spans="1:247" ht="15.75" x14ac:dyDescent="0.25">
      <c r="B3" s="191" t="str">
        <f>Semestres12!B3</f>
        <v xml:space="preserve">Nom, prénom de l'étudiant-e : </v>
      </c>
      <c r="C3" s="191"/>
      <c r="D3" s="191"/>
      <c r="E3" s="191"/>
      <c r="F3" s="191"/>
      <c r="G3" s="191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7"/>
      <c r="CK3" s="187"/>
      <c r="CL3" s="187"/>
      <c r="CM3" s="187"/>
      <c r="CN3" s="187"/>
      <c r="CO3" s="187"/>
      <c r="CP3" s="187"/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7"/>
      <c r="DC3" s="187"/>
      <c r="DD3" s="187"/>
      <c r="DE3" s="187"/>
      <c r="DF3" s="187"/>
      <c r="DG3" s="187"/>
      <c r="DH3" s="187"/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7"/>
      <c r="DU3" s="187"/>
      <c r="DV3" s="187"/>
      <c r="DW3" s="187"/>
      <c r="DX3" s="187"/>
      <c r="DY3" s="187"/>
      <c r="DZ3" s="187"/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87"/>
      <c r="EL3" s="187"/>
      <c r="EM3" s="187"/>
      <c r="EN3" s="187"/>
      <c r="EO3" s="187"/>
      <c r="EP3" s="187"/>
      <c r="EQ3" s="187"/>
      <c r="ER3" s="187"/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187"/>
      <c r="FD3" s="187"/>
      <c r="FE3" s="187"/>
      <c r="FF3" s="187"/>
      <c r="FG3" s="187"/>
      <c r="FH3" s="187"/>
      <c r="FI3" s="187"/>
      <c r="FJ3" s="187"/>
      <c r="FK3" s="187"/>
      <c r="FL3" s="187"/>
      <c r="FM3" s="187"/>
      <c r="FN3" s="187"/>
      <c r="FO3" s="187"/>
      <c r="FP3" s="187"/>
      <c r="FQ3" s="187"/>
      <c r="FR3" s="187"/>
      <c r="FS3" s="187"/>
      <c r="FT3" s="187"/>
      <c r="FU3" s="187"/>
      <c r="FV3" s="187"/>
      <c r="FW3" s="187"/>
      <c r="FX3" s="187"/>
      <c r="FY3" s="187"/>
      <c r="FZ3" s="187"/>
      <c r="GA3" s="187"/>
      <c r="GB3" s="187"/>
      <c r="GC3" s="187"/>
      <c r="GD3" s="187"/>
      <c r="GE3" s="187"/>
      <c r="GF3" s="187"/>
      <c r="GG3" s="187"/>
      <c r="GH3" s="187"/>
      <c r="GI3" s="187"/>
      <c r="GJ3" s="187"/>
      <c r="GK3" s="187"/>
      <c r="GL3" s="187"/>
      <c r="GM3" s="187"/>
      <c r="GN3" s="187"/>
      <c r="GO3" s="187"/>
      <c r="GP3" s="187"/>
      <c r="GQ3" s="187"/>
      <c r="GR3" s="187"/>
      <c r="GS3" s="187"/>
      <c r="GT3" s="187"/>
      <c r="GU3" s="187"/>
      <c r="GV3" s="187"/>
      <c r="GW3" s="187"/>
      <c r="GX3" s="187"/>
      <c r="GY3" s="187"/>
      <c r="GZ3" s="187"/>
      <c r="HA3" s="187"/>
      <c r="HB3" s="187"/>
      <c r="HC3" s="187"/>
      <c r="HD3" s="187"/>
      <c r="HE3" s="187"/>
      <c r="HF3" s="187"/>
      <c r="HG3" s="187"/>
      <c r="HH3" s="187"/>
      <c r="HI3" s="187"/>
      <c r="HJ3" s="187"/>
      <c r="HK3" s="187"/>
      <c r="HL3" s="187"/>
      <c r="HM3" s="187"/>
      <c r="HN3" s="187"/>
      <c r="HO3" s="187"/>
      <c r="HP3" s="187"/>
      <c r="HQ3" s="187"/>
      <c r="HR3" s="187"/>
      <c r="HS3" s="187"/>
      <c r="HT3" s="187"/>
      <c r="HU3" s="187"/>
      <c r="HV3" s="187"/>
      <c r="HW3" s="187"/>
      <c r="HX3" s="187"/>
      <c r="HY3" s="187"/>
      <c r="HZ3" s="187"/>
      <c r="IA3" s="187"/>
      <c r="IB3" s="187"/>
      <c r="IC3" s="187"/>
      <c r="ID3" s="187"/>
      <c r="IE3" s="187"/>
      <c r="IF3" s="187"/>
      <c r="IG3" s="187"/>
      <c r="IH3" s="187"/>
      <c r="II3" s="187"/>
      <c r="IJ3" s="187"/>
      <c r="IK3" s="187"/>
      <c r="IL3" s="187"/>
      <c r="IM3" s="187"/>
    </row>
    <row r="4" spans="1:247" ht="15.75" x14ac:dyDescent="0.25">
      <c r="A4" s="72"/>
      <c r="B4" s="72"/>
      <c r="C4" s="72"/>
      <c r="D4" s="72"/>
      <c r="E4" s="72"/>
      <c r="F4" s="72"/>
      <c r="G4" s="72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</row>
    <row r="5" spans="1:247" ht="30" customHeight="1" x14ac:dyDescent="0.25">
      <c r="A5" s="72"/>
      <c r="B5" s="76" t="s">
        <v>21</v>
      </c>
      <c r="C5" s="77"/>
      <c r="D5" s="78"/>
      <c r="E5" s="77"/>
      <c r="F5" s="78"/>
      <c r="G5" s="79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</row>
    <row r="6" spans="1:247" ht="74.25" customHeight="1" x14ac:dyDescent="0.25">
      <c r="A6" s="72"/>
      <c r="B6" s="117" t="s">
        <v>49</v>
      </c>
      <c r="C6" s="80" t="s">
        <v>22</v>
      </c>
      <c r="D6" s="81" t="s">
        <v>53</v>
      </c>
      <c r="E6" s="82" t="s">
        <v>22</v>
      </c>
      <c r="F6" s="118" t="s">
        <v>54</v>
      </c>
      <c r="G6" s="83" t="s">
        <v>22</v>
      </c>
      <c r="H6" s="20"/>
      <c r="I6" s="20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</row>
    <row r="7" spans="1:247" s="74" customFormat="1" ht="18" customHeight="1" x14ac:dyDescent="0.2">
      <c r="A7" s="73"/>
      <c r="B7" s="84" t="s">
        <v>23</v>
      </c>
      <c r="C7" s="105"/>
      <c r="D7" s="85" t="s">
        <v>24</v>
      </c>
      <c r="E7" s="105"/>
      <c r="F7" s="119" t="s">
        <v>55</v>
      </c>
      <c r="G7" s="106" t="str">
        <f>Semestre1</f>
        <v/>
      </c>
      <c r="H7" s="20"/>
      <c r="I7" s="20"/>
      <c r="K7" s="75"/>
      <c r="L7" s="75"/>
      <c r="M7" s="75"/>
      <c r="N7" s="75"/>
      <c r="O7" s="75"/>
      <c r="P7" s="75"/>
      <c r="Q7" s="75"/>
      <c r="R7" s="75"/>
      <c r="S7" s="75"/>
      <c r="T7" s="75"/>
      <c r="U7" s="74">
        <v>6</v>
      </c>
      <c r="V7" s="75"/>
      <c r="W7" s="75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</row>
    <row r="8" spans="1:247" s="74" customFormat="1" ht="18" customHeight="1" x14ac:dyDescent="0.2">
      <c r="A8" s="73"/>
      <c r="B8" s="84" t="s">
        <v>25</v>
      </c>
      <c r="C8" s="105"/>
      <c r="D8" s="85" t="s">
        <v>26</v>
      </c>
      <c r="E8" s="105"/>
      <c r="F8" s="119" t="s">
        <v>56</v>
      </c>
      <c r="G8" s="106" t="str">
        <f>Semestre2</f>
        <v/>
      </c>
      <c r="H8" s="20"/>
      <c r="I8" s="20"/>
      <c r="K8" s="75"/>
      <c r="L8" s="75"/>
      <c r="M8" s="75"/>
      <c r="N8" s="75"/>
      <c r="O8" s="75"/>
      <c r="P8" s="75"/>
      <c r="Q8" s="75"/>
      <c r="R8" s="75"/>
      <c r="S8" s="75"/>
      <c r="T8" s="75"/>
      <c r="U8" s="74">
        <v>5.5</v>
      </c>
      <c r="V8" s="75"/>
      <c r="W8" s="75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</row>
    <row r="9" spans="1:247" s="74" customFormat="1" ht="18" customHeight="1" x14ac:dyDescent="0.2">
      <c r="A9" s="73"/>
      <c r="B9" s="84" t="s">
        <v>27</v>
      </c>
      <c r="C9" s="105"/>
      <c r="D9" s="86"/>
      <c r="E9" s="87"/>
      <c r="F9" s="119" t="s">
        <v>57</v>
      </c>
      <c r="G9" s="106" t="str">
        <f>Semestre3</f>
        <v/>
      </c>
      <c r="H9" s="20"/>
      <c r="I9" s="20"/>
      <c r="K9" s="75"/>
      <c r="L9" s="75"/>
      <c r="M9" s="75"/>
      <c r="N9" s="75"/>
      <c r="O9" s="75"/>
      <c r="P9" s="75"/>
      <c r="Q9" s="75"/>
      <c r="R9" s="75"/>
      <c r="S9" s="75"/>
      <c r="T9" s="75"/>
      <c r="U9" s="74">
        <v>5</v>
      </c>
      <c r="V9" s="75"/>
      <c r="W9" s="75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</row>
    <row r="10" spans="1:247" s="74" customFormat="1" ht="18" customHeight="1" x14ac:dyDescent="0.2">
      <c r="A10" s="73"/>
      <c r="B10" s="84" t="s">
        <v>28</v>
      </c>
      <c r="C10" s="105"/>
      <c r="D10" s="86"/>
      <c r="E10" s="87"/>
      <c r="F10" s="119" t="s">
        <v>58</v>
      </c>
      <c r="G10" s="106" t="str">
        <f>Semestre4</f>
        <v/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4">
        <v>4.5</v>
      </c>
      <c r="V10" s="75"/>
      <c r="W10" s="75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</row>
    <row r="11" spans="1:247" s="74" customFormat="1" ht="18" customHeight="1" x14ac:dyDescent="0.2">
      <c r="A11" s="73"/>
      <c r="B11" s="84" t="s">
        <v>50</v>
      </c>
      <c r="C11" s="105"/>
      <c r="D11" s="86"/>
      <c r="E11" s="87"/>
      <c r="F11" s="119" t="s">
        <v>59</v>
      </c>
      <c r="G11" s="106" t="str">
        <f>Semestre5</f>
        <v/>
      </c>
      <c r="J11" s="17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17">
        <v>4</v>
      </c>
      <c r="V11" s="75"/>
      <c r="W11" s="75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</row>
    <row r="12" spans="1:247" s="74" customFormat="1" ht="18" customHeight="1" x14ac:dyDescent="0.2">
      <c r="A12" s="73"/>
      <c r="B12" s="84" t="s">
        <v>51</v>
      </c>
      <c r="C12" s="105"/>
      <c r="D12" s="86"/>
      <c r="E12" s="87"/>
      <c r="F12" s="119" t="s">
        <v>60</v>
      </c>
      <c r="G12" s="106" t="str">
        <f>Semestre6</f>
        <v/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4">
        <v>3.5</v>
      </c>
      <c r="V12" s="75"/>
      <c r="W12" s="75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</row>
    <row r="13" spans="1:247" ht="63.75" x14ac:dyDescent="0.25">
      <c r="A13" s="72"/>
      <c r="B13" s="88" t="s">
        <v>52</v>
      </c>
      <c r="C13" s="89" t="str">
        <f>IF(ISERROR(AVERAGE(C7:C12)),"",ROUND(AVERAGE(C7:C12)*2,0)/2)</f>
        <v/>
      </c>
      <c r="D13" s="90" t="s">
        <v>29</v>
      </c>
      <c r="E13" s="91" t="str">
        <f>IF(ISERROR(AVERAGE(E7,E8)),"",ROUND(AVERAGE(E7,E8)*2,0)/2)</f>
        <v/>
      </c>
      <c r="F13" s="92" t="s">
        <v>61</v>
      </c>
      <c r="G13" s="93" t="str">
        <f>IF(ISERROR(AVERAGE(G7:G12)),"",ROUND(AVERAGE(G7:G12)*2,0)/2)</f>
        <v/>
      </c>
      <c r="J13" s="74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74">
        <v>3</v>
      </c>
      <c r="V13" s="18"/>
      <c r="W13" s="18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</row>
    <row r="14" spans="1:247" s="74" customFormat="1" ht="20.25" customHeight="1" thickBot="1" x14ac:dyDescent="0.25">
      <c r="A14" s="73"/>
      <c r="B14" s="94" t="s">
        <v>30</v>
      </c>
      <c r="C14" s="95">
        <v>0.25</v>
      </c>
      <c r="D14" s="96" t="s">
        <v>30</v>
      </c>
      <c r="E14" s="97">
        <v>0.25</v>
      </c>
      <c r="F14" s="98" t="s">
        <v>30</v>
      </c>
      <c r="G14" s="99">
        <v>0.5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4">
        <v>2.5</v>
      </c>
      <c r="V14" s="75"/>
      <c r="W14" s="75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</row>
    <row r="15" spans="1:247" s="74" customFormat="1" ht="21.75" customHeight="1" thickBot="1" x14ac:dyDescent="0.25">
      <c r="A15" s="73"/>
      <c r="B15" s="100" t="s">
        <v>31</v>
      </c>
      <c r="C15" s="101"/>
      <c r="D15" s="102"/>
      <c r="E15" s="101"/>
      <c r="F15" s="102"/>
      <c r="G15" s="103" t="str">
        <f>IF(ISERROR(AVERAGE(C13,E13,G13,G13)),"",ROUND(AVERAGE(C13,E13,G13,G13),1))</f>
        <v/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4">
        <v>2</v>
      </c>
      <c r="V15" s="75"/>
      <c r="W15" s="75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</row>
    <row r="16" spans="1:247" ht="15.75" customHeight="1" x14ac:dyDescent="0.25">
      <c r="A16" s="72"/>
      <c r="B16" s="21"/>
      <c r="C16" s="104"/>
      <c r="D16" s="21"/>
      <c r="E16" s="104"/>
      <c r="F16" s="21"/>
      <c r="G16" s="104"/>
      <c r="J16" s="74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74">
        <v>1.5</v>
      </c>
      <c r="V16" s="18"/>
      <c r="W16" s="18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</row>
    <row r="17" spans="1:247" s="74" customFormat="1" ht="22.5" customHeight="1" x14ac:dyDescent="0.2">
      <c r="A17" s="73"/>
      <c r="B17" s="120" t="s">
        <v>62</v>
      </c>
      <c r="C17" s="121"/>
      <c r="D17" s="122"/>
      <c r="E17" s="121"/>
      <c r="F17" s="122"/>
      <c r="G17" s="10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4">
        <v>1</v>
      </c>
      <c r="V17" s="75"/>
      <c r="W17" s="75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</row>
    <row r="18" spans="1:247" s="74" customFormat="1" ht="22.5" customHeight="1" x14ac:dyDescent="0.2">
      <c r="A18" s="73"/>
      <c r="B18" s="21"/>
      <c r="C18" s="104"/>
      <c r="D18" s="21"/>
      <c r="E18" s="104"/>
      <c r="F18" s="21"/>
      <c r="G18" s="104"/>
      <c r="K18" s="75"/>
      <c r="L18" s="75"/>
      <c r="M18" s="75"/>
      <c r="N18" s="75"/>
      <c r="O18" s="75"/>
      <c r="P18" s="75"/>
      <c r="Q18" s="75"/>
      <c r="R18" s="75"/>
      <c r="S18" s="75"/>
      <c r="T18" s="75"/>
      <c r="V18" s="75"/>
      <c r="W18" s="75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</row>
    <row r="19" spans="1:247" s="74" customFormat="1" ht="22.5" customHeight="1" x14ac:dyDescent="0.2">
      <c r="A19" s="73"/>
      <c r="B19" s="192" t="s">
        <v>63</v>
      </c>
      <c r="C19" s="193"/>
      <c r="D19" s="193"/>
      <c r="E19" s="193"/>
      <c r="F19" s="193"/>
      <c r="G19" s="194"/>
      <c r="K19" s="75"/>
      <c r="L19" s="75"/>
      <c r="M19" s="75"/>
      <c r="N19" s="75"/>
      <c r="O19" s="75"/>
      <c r="P19" s="75"/>
      <c r="Q19" s="75"/>
      <c r="R19" s="75"/>
      <c r="S19" s="75"/>
      <c r="T19" s="75"/>
      <c r="V19" s="75"/>
      <c r="W19" s="7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</row>
    <row r="20" spans="1:247" s="74" customFormat="1" ht="22.5" customHeight="1" x14ac:dyDescent="0.2">
      <c r="A20" s="73"/>
      <c r="B20" s="130" t="s">
        <v>64</v>
      </c>
      <c r="C20" s="123" t="s">
        <v>32</v>
      </c>
      <c r="D20" s="131"/>
      <c r="E20" s="124"/>
      <c r="F20" s="131" t="s">
        <v>30</v>
      </c>
      <c r="G20" s="125"/>
      <c r="K20" s="75"/>
      <c r="L20" s="75"/>
      <c r="M20" s="75"/>
      <c r="N20" s="75"/>
      <c r="O20" s="75"/>
      <c r="P20" s="75"/>
      <c r="Q20" s="75"/>
      <c r="R20" s="75"/>
      <c r="S20" s="75"/>
      <c r="T20" s="75"/>
      <c r="V20" s="75"/>
      <c r="W20" s="7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</row>
    <row r="21" spans="1:247" s="74" customFormat="1" ht="22.5" customHeight="1" x14ac:dyDescent="0.2">
      <c r="A21" s="73"/>
      <c r="B21" s="132" t="s">
        <v>14</v>
      </c>
      <c r="C21" s="126" t="s">
        <v>33</v>
      </c>
      <c r="D21" s="185" t="s">
        <v>73</v>
      </c>
      <c r="E21" s="185"/>
      <c r="F21" s="133" t="s">
        <v>65</v>
      </c>
      <c r="G21" s="105"/>
      <c r="K21" s="75"/>
      <c r="L21" s="75"/>
      <c r="M21" s="75"/>
      <c r="N21" s="75"/>
      <c r="O21" s="75"/>
      <c r="P21" s="75"/>
      <c r="Q21" s="75"/>
      <c r="R21" s="75"/>
      <c r="S21" s="75"/>
      <c r="T21" s="75"/>
      <c r="V21" s="75"/>
      <c r="W21" s="75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</row>
    <row r="22" spans="1:247" s="74" customFormat="1" ht="22.5" customHeight="1" x14ac:dyDescent="0.2">
      <c r="A22" s="73"/>
      <c r="B22" s="132" t="s">
        <v>16</v>
      </c>
      <c r="C22" s="126" t="s">
        <v>66</v>
      </c>
      <c r="D22" s="185" t="s">
        <v>67</v>
      </c>
      <c r="E22" s="185"/>
      <c r="F22" s="133" t="s">
        <v>65</v>
      </c>
      <c r="G22" s="105"/>
      <c r="K22" s="75"/>
      <c r="L22" s="75"/>
      <c r="M22" s="75"/>
      <c r="N22" s="75"/>
      <c r="O22" s="75"/>
      <c r="P22" s="75"/>
      <c r="Q22" s="75"/>
      <c r="R22" s="75"/>
      <c r="S22" s="75"/>
      <c r="T22" s="75"/>
      <c r="V22" s="75"/>
      <c r="W22" s="75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</row>
    <row r="23" spans="1:247" s="74" customFormat="1" ht="22.5" customHeight="1" x14ac:dyDescent="0.2">
      <c r="A23" s="73"/>
      <c r="B23" s="132" t="s">
        <v>17</v>
      </c>
      <c r="C23" s="126" t="s">
        <v>66</v>
      </c>
      <c r="D23" s="185" t="s">
        <v>68</v>
      </c>
      <c r="E23" s="185"/>
      <c r="F23" s="133" t="s">
        <v>65</v>
      </c>
      <c r="G23" s="105"/>
      <c r="K23" s="75"/>
      <c r="L23" s="75"/>
      <c r="M23" s="75"/>
      <c r="N23" s="75"/>
      <c r="O23" s="75"/>
      <c r="P23" s="75"/>
      <c r="Q23" s="75"/>
      <c r="R23" s="75"/>
      <c r="S23" s="75"/>
      <c r="T23" s="75"/>
      <c r="V23" s="75"/>
      <c r="W23" s="75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</row>
    <row r="24" spans="1:247" s="74" customFormat="1" ht="22.5" customHeight="1" x14ac:dyDescent="0.2">
      <c r="A24" s="73"/>
      <c r="B24" s="132" t="s">
        <v>18</v>
      </c>
      <c r="C24" s="126" t="s">
        <v>33</v>
      </c>
      <c r="D24" s="185" t="s">
        <v>69</v>
      </c>
      <c r="E24" s="185"/>
      <c r="F24" s="133" t="s">
        <v>65</v>
      </c>
      <c r="G24" s="105"/>
      <c r="K24" s="75"/>
      <c r="L24" s="75"/>
      <c r="M24" s="75"/>
      <c r="N24" s="75"/>
      <c r="O24" s="75"/>
      <c r="P24" s="75"/>
      <c r="Q24" s="75"/>
      <c r="R24" s="75"/>
      <c r="S24" s="75"/>
      <c r="T24" s="75"/>
      <c r="V24" s="75"/>
      <c r="W24" s="75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</row>
    <row r="25" spans="1:247" s="74" customFormat="1" ht="22.5" customHeight="1" thickBot="1" x14ac:dyDescent="0.25">
      <c r="A25" s="73"/>
      <c r="B25" s="132" t="s">
        <v>19</v>
      </c>
      <c r="C25" s="126" t="s">
        <v>66</v>
      </c>
      <c r="D25" s="185" t="s">
        <v>67</v>
      </c>
      <c r="E25" s="185"/>
      <c r="F25" s="133" t="s">
        <v>65</v>
      </c>
      <c r="G25" s="105"/>
      <c r="K25" s="75"/>
      <c r="L25" s="75"/>
      <c r="M25" s="75"/>
      <c r="N25" s="75"/>
      <c r="O25" s="75"/>
      <c r="P25" s="75"/>
      <c r="Q25" s="75"/>
      <c r="R25" s="75"/>
      <c r="S25" s="75"/>
      <c r="T25" s="75"/>
      <c r="V25" s="75"/>
      <c r="W25" s="75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</row>
    <row r="26" spans="1:247" ht="21.75" customHeight="1" thickBot="1" x14ac:dyDescent="0.3">
      <c r="A26" s="72"/>
      <c r="B26" s="127" t="s">
        <v>75</v>
      </c>
      <c r="C26" s="128"/>
      <c r="D26" s="128"/>
      <c r="E26" s="128"/>
      <c r="F26" s="128"/>
      <c r="G26" s="129" t="str">
        <f>IF(ISERROR(AVERAGE(G21:G25)),"",ROUND(AVERAGE(G21:G25),1))</f>
        <v/>
      </c>
      <c r="J26" s="75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  <c r="HO26" s="72"/>
      <c r="HP26" s="72"/>
      <c r="HQ26" s="72"/>
      <c r="HR26" s="72"/>
      <c r="HS26" s="72"/>
      <c r="HT26" s="72"/>
      <c r="HU26" s="72"/>
      <c r="HV26" s="72"/>
      <c r="HW26" s="72"/>
      <c r="HX26" s="72"/>
      <c r="HY26" s="72"/>
      <c r="HZ26" s="72"/>
      <c r="IA26" s="72"/>
      <c r="IB26" s="72"/>
      <c r="IC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</row>
    <row r="27" spans="1:247" ht="13.5" thickBot="1" x14ac:dyDescent="0.25">
      <c r="B27" s="21"/>
      <c r="C27" s="104"/>
      <c r="D27" s="21"/>
      <c r="E27" s="104"/>
      <c r="F27" s="21"/>
      <c r="G27" s="104"/>
    </row>
    <row r="28" spans="1:247" ht="29.25" customHeight="1" thickBot="1" x14ac:dyDescent="0.25">
      <c r="B28" s="134" t="s">
        <v>74</v>
      </c>
      <c r="C28" s="135"/>
      <c r="D28" s="136"/>
      <c r="E28" s="135"/>
      <c r="F28" s="136"/>
      <c r="G28" s="137" t="str">
        <f>IF(ISERROR(SUM(G15*0.4,G17*0.3,G26*0.3)),"",ROUND(SUM(G15*0.4,G17*0.3,G26*0.3),1))</f>
        <v/>
      </c>
    </row>
    <row r="29" spans="1:247" s="19" customFormat="1" ht="15.75" customHeight="1" thickBot="1" x14ac:dyDescent="0.25">
      <c r="B29" s="140" t="s">
        <v>34</v>
      </c>
      <c r="C29" s="141"/>
      <c r="D29" s="140"/>
      <c r="E29" s="141"/>
      <c r="F29" s="140"/>
      <c r="G29" s="139" t="str">
        <f>IF(ISERROR(IF(AND(G17&gt;=4,G26&gt;=4,G28&gt;=4),"réussi","échec")),"",IF(AND(G17&gt;=4,G26&gt;=4,G28&gt;=4),"réussi","échec"))</f>
        <v>échec</v>
      </c>
      <c r="H29" s="17"/>
      <c r="I29" s="17"/>
      <c r="J29" s="17"/>
    </row>
    <row r="30" spans="1:247" ht="15.75" customHeight="1" x14ac:dyDescent="0.2">
      <c r="B30" s="140" t="s">
        <v>35</v>
      </c>
      <c r="C30" s="141"/>
      <c r="D30" s="140"/>
      <c r="E30" s="142"/>
      <c r="F30" s="140"/>
      <c r="G30" s="138"/>
    </row>
    <row r="31" spans="1:247" ht="15.75" customHeight="1" x14ac:dyDescent="0.2">
      <c r="B31" s="140" t="s">
        <v>70</v>
      </c>
      <c r="C31" s="141"/>
      <c r="D31" s="140"/>
      <c r="E31" s="142"/>
      <c r="F31" s="140"/>
      <c r="G31" s="138"/>
    </row>
    <row r="32" spans="1:247" ht="15.75" customHeight="1" x14ac:dyDescent="0.2">
      <c r="B32" s="184" t="s">
        <v>71</v>
      </c>
      <c r="C32" s="184"/>
      <c r="D32" s="140"/>
      <c r="E32" s="140"/>
      <c r="F32" s="140"/>
      <c r="G32" s="138"/>
    </row>
    <row r="33" spans="2:7" ht="15.75" customHeight="1" x14ac:dyDescent="0.2">
      <c r="B33" s="143" t="s">
        <v>72</v>
      </c>
      <c r="C33" s="141"/>
      <c r="D33" s="140"/>
      <c r="E33" s="141"/>
      <c r="F33" s="140"/>
      <c r="G33" s="138"/>
    </row>
    <row r="34" spans="2:7" ht="16.5" customHeight="1" x14ac:dyDescent="0.2"/>
    <row r="39" spans="2:7" ht="12.75" customHeight="1" x14ac:dyDescent="0.2"/>
    <row r="40" spans="2:7" ht="12.75" customHeight="1" x14ac:dyDescent="0.2"/>
    <row r="41" spans="2:7" ht="12.75" customHeight="1" x14ac:dyDescent="0.2"/>
    <row r="42" spans="2:7" ht="12.75" customHeight="1" x14ac:dyDescent="0.2"/>
  </sheetData>
  <sheetProtection sheet="1" selectLockedCells="1"/>
  <mergeCells count="25">
    <mergeCell ref="B19:G19"/>
    <mergeCell ref="BD3:BS3"/>
    <mergeCell ref="AN3:BC3"/>
    <mergeCell ref="HX3:IM3"/>
    <mergeCell ref="BT3:CI3"/>
    <mergeCell ref="CJ3:CY3"/>
    <mergeCell ref="CZ3:DO3"/>
    <mergeCell ref="DP3:EE3"/>
    <mergeCell ref="EF3:EU3"/>
    <mergeCell ref="EV3:FK3"/>
    <mergeCell ref="FL3:GA3"/>
    <mergeCell ref="GB3:GQ3"/>
    <mergeCell ref="GR3:HG3"/>
    <mergeCell ref="HH3:HW3"/>
    <mergeCell ref="J1:X1"/>
    <mergeCell ref="X3:AM3"/>
    <mergeCell ref="B1:G1"/>
    <mergeCell ref="J2:X2"/>
    <mergeCell ref="B3:G3"/>
    <mergeCell ref="B32:C32"/>
    <mergeCell ref="D21:E21"/>
    <mergeCell ref="D22:E22"/>
    <mergeCell ref="D23:E23"/>
    <mergeCell ref="D24:E24"/>
    <mergeCell ref="D25:E25"/>
  </mergeCells>
  <phoneticPr fontId="4" type="noConversion"/>
  <dataValidations count="1">
    <dataValidation type="list" allowBlank="1" showInputMessage="1" showErrorMessage="1" sqref="G21:G25 E7:E8 G17 C7:C12" xr:uid="{0E59A070-1E34-46C5-BE33-86BA77A6188B}">
      <formula1>$U$7:$U$17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76</vt:i4>
      </vt:variant>
    </vt:vector>
  </HeadingPairs>
  <TitlesOfParts>
    <vt:vector size="80" baseType="lpstr">
      <vt:lpstr>Semestres12</vt:lpstr>
      <vt:lpstr>Semestres34</vt:lpstr>
      <vt:lpstr>Semestres56</vt:lpstr>
      <vt:lpstr>CFC</vt:lpstr>
      <vt:lpstr>_DC</vt:lpstr>
      <vt:lpstr>Semestres56!_Option</vt:lpstr>
      <vt:lpstr>DC_S1</vt:lpstr>
      <vt:lpstr>DC_S2</vt:lpstr>
      <vt:lpstr>Semestres34!DC_S3</vt:lpstr>
      <vt:lpstr>Semestres34!DC_S4</vt:lpstr>
      <vt:lpstr>DCMOYS1</vt:lpstr>
      <vt:lpstr>DCMOYS2</vt:lpstr>
      <vt:lpstr>Semestres34!DCMOYS3</vt:lpstr>
      <vt:lpstr>Semestres34!DCMOYS4</vt:lpstr>
      <vt:lpstr>DCOAMOYS1</vt:lpstr>
      <vt:lpstr>DCOAMOYS2</vt:lpstr>
      <vt:lpstr>DCOAMOYS3</vt:lpstr>
      <vt:lpstr>Semestres34!DCOAMOYS4</vt:lpstr>
      <vt:lpstr>DCOAMOYS5</vt:lpstr>
      <vt:lpstr>DCOAMOYS6</vt:lpstr>
      <vt:lpstr>DCOAS1</vt:lpstr>
      <vt:lpstr>DCOAS2</vt:lpstr>
      <vt:lpstr>Semestres34!DCOAS3</vt:lpstr>
      <vt:lpstr>Semestres34!DCOAS4</vt:lpstr>
      <vt:lpstr>Semestres56!DCOAS5</vt:lpstr>
      <vt:lpstr>Semestres56!DCOAS6</vt:lpstr>
      <vt:lpstr>DCOBMOYS1</vt:lpstr>
      <vt:lpstr>DCOBMOYS2</vt:lpstr>
      <vt:lpstr>Semestres34!DCOBMOYS3</vt:lpstr>
      <vt:lpstr>Semestres34!DCOBMOYS4</vt:lpstr>
      <vt:lpstr>Semestres56!DCOBMOYS5</vt:lpstr>
      <vt:lpstr>Semestres56!DCOBMOYS6</vt:lpstr>
      <vt:lpstr>DCOBS1</vt:lpstr>
      <vt:lpstr>DCOBS2</vt:lpstr>
      <vt:lpstr>Semestres34!DCOBS3</vt:lpstr>
      <vt:lpstr>Semestres34!DCOBS4</vt:lpstr>
      <vt:lpstr>Semestres56!DCOBS5</vt:lpstr>
      <vt:lpstr>Semestres56!DCOBS6</vt:lpstr>
      <vt:lpstr>DCOCMOYS1</vt:lpstr>
      <vt:lpstr>DCOCMOYS2</vt:lpstr>
      <vt:lpstr>Semestres34!DCOCMOYS3</vt:lpstr>
      <vt:lpstr>Semestres34!DCOCMOYS4</vt:lpstr>
      <vt:lpstr>Semestres56!DCOCMOYS5</vt:lpstr>
      <vt:lpstr>Semestres56!DCOCMOYS6</vt:lpstr>
      <vt:lpstr>DCOCS1</vt:lpstr>
      <vt:lpstr>DCOCS2</vt:lpstr>
      <vt:lpstr>Semestres34!DCOCS3</vt:lpstr>
      <vt:lpstr>Semestres34!DCOCS4</vt:lpstr>
      <vt:lpstr>Semestres56!DCOCS5</vt:lpstr>
      <vt:lpstr>Semestres56!DCOCS6</vt:lpstr>
      <vt:lpstr>DCODMOYS1</vt:lpstr>
      <vt:lpstr>DCODMOYS2</vt:lpstr>
      <vt:lpstr>Semestres34!DCODMOYS3</vt:lpstr>
      <vt:lpstr>Semestres34!DCODMOYS4</vt:lpstr>
      <vt:lpstr>DCODS1</vt:lpstr>
      <vt:lpstr>DCODS2</vt:lpstr>
      <vt:lpstr>Semestres34!DCODS3</vt:lpstr>
      <vt:lpstr>Semestres34!DCODS4</vt:lpstr>
      <vt:lpstr>DCOEMOYS1</vt:lpstr>
      <vt:lpstr>DCOEMOYS2</vt:lpstr>
      <vt:lpstr>Semestres34!DCOEMOYS3</vt:lpstr>
      <vt:lpstr>Semestres34!DCOEMOYS4</vt:lpstr>
      <vt:lpstr>DCOES1</vt:lpstr>
      <vt:lpstr>DCOES2</vt:lpstr>
      <vt:lpstr>Semestres34!DCOES3</vt:lpstr>
      <vt:lpstr>Semestres34!DCOES4</vt:lpstr>
      <vt:lpstr>Semestres56!Option_S5</vt:lpstr>
      <vt:lpstr>Semestres56!Option_S6</vt:lpstr>
      <vt:lpstr>Semestres56!OptionMOYS5</vt:lpstr>
      <vt:lpstr>Semestres56!OptionMOYS6</vt:lpstr>
      <vt:lpstr>Semestre1</vt:lpstr>
      <vt:lpstr>Semestre2</vt:lpstr>
      <vt:lpstr>Semestre3</vt:lpstr>
      <vt:lpstr>Semestre4</vt:lpstr>
      <vt:lpstr>Semestre5</vt:lpstr>
      <vt:lpstr>Semestre6</vt:lpstr>
      <vt:lpstr>CFC!Zone_d_impression</vt:lpstr>
      <vt:lpstr>Semestres12!Zone_d_impression</vt:lpstr>
      <vt:lpstr>Semestres34!Zone_d_impression</vt:lpstr>
      <vt:lpstr>Semestres56!Zone_d_impression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2023-02-14T13:58:04Z</cp:lastPrinted>
  <dcterms:created xsi:type="dcterms:W3CDTF">2012-06-05T12:09:28Z</dcterms:created>
  <dcterms:modified xsi:type="dcterms:W3CDTF">2023-11-13T15:20:01Z</dcterms:modified>
</cp:coreProperties>
</file>